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COLABORAÇÃO\SLIC_PLANILHAS_DE_CONTROLE\Controles SLIC\Arquivos Editais\LICITAÇÕES 2021\PE 58\tre-pr-pe-58-edital-e-anexos\"/>
    </mc:Choice>
  </mc:AlternateContent>
  <bookViews>
    <workbookView xWindow="0" yWindow="0" windowWidth="20490" windowHeight="7755" tabRatio="704"/>
  </bookViews>
  <sheets>
    <sheet name="VALOR DO POSTO" sheetId="34" r:id="rId1"/>
    <sheet name="ENCARGOS SOCIAIS" sheetId="38" r:id="rId2"/>
    <sheet name="CITL" sheetId="33" r:id="rId3"/>
    <sheet name="INSUMOS" sheetId="37" r:id="rId4"/>
    <sheet name="HORA EXTRA" sheetId="35" r:id="rId5"/>
    <sheet name="FISCALIZAÇÃO" sheetId="40" r:id="rId6"/>
  </sheets>
  <externalReferences>
    <externalReference r:id="rId7"/>
  </externalReferences>
  <definedNames>
    <definedName name="_xlnm.Print_Area" localSheetId="2">CITL!$A$1:$B$21</definedName>
    <definedName name="_xlnm.Print_Area" localSheetId="1">'ENCARGOS SOCIAIS'!$A$1:$H$70</definedName>
    <definedName name="_xlnm.Print_Area" localSheetId="5">FISCALIZAÇÃO!$A$1:$E$21</definedName>
    <definedName name="_xlnm.Print_Area" localSheetId="4">'HORA EXTRA'!$A$1:$I$40</definedName>
    <definedName name="_xlnm.Print_Area" localSheetId="3">INSUMOS!$A$1:$E$40</definedName>
    <definedName name="_xlnm.Print_Area" localSheetId="0">'VALOR DO POSTO'!$A$1:$S$45</definedName>
    <definedName name="_xlnm.Print_Titles" localSheetId="1">'ENCARGOS SOCIAIS'!$1:$4</definedName>
  </definedNames>
  <calcPr calcId="152511"/>
</workbook>
</file>

<file path=xl/calcChain.xml><?xml version="1.0" encoding="utf-8"?>
<calcChain xmlns="http://schemas.openxmlformats.org/spreadsheetml/2006/main">
  <c r="H28" i="34" l="1"/>
  <c r="S18" i="34" l="1"/>
  <c r="S16" i="34"/>
  <c r="P18" i="34"/>
  <c r="P16" i="34"/>
  <c r="N16" i="34"/>
  <c r="L18" i="34"/>
  <c r="L16" i="34"/>
  <c r="D28" i="37"/>
  <c r="D29" i="37"/>
  <c r="D30" i="37"/>
  <c r="E30" i="37" s="1"/>
  <c r="D31" i="37"/>
  <c r="D32" i="37"/>
  <c r="D33" i="37"/>
  <c r="D34" i="37"/>
  <c r="D35" i="37"/>
  <c r="D36" i="37"/>
  <c r="E36" i="37" s="1"/>
  <c r="D37" i="37"/>
  <c r="D38" i="37"/>
  <c r="E38" i="37" s="1"/>
  <c r="D27" i="37"/>
  <c r="E27" i="37" s="1"/>
  <c r="C38" i="37"/>
  <c r="C37" i="37"/>
  <c r="C36" i="37"/>
  <c r="C35" i="37"/>
  <c r="C34" i="37"/>
  <c r="E33" i="37"/>
  <c r="C33" i="37"/>
  <c r="C32" i="37"/>
  <c r="E32" i="37" s="1"/>
  <c r="C31" i="37"/>
  <c r="C30" i="37"/>
  <c r="C29" i="37"/>
  <c r="C28" i="37"/>
  <c r="C27" i="37"/>
  <c r="E34" i="37" l="1"/>
  <c r="E37" i="37"/>
  <c r="E29" i="37"/>
  <c r="E28" i="37"/>
  <c r="E31" i="37"/>
  <c r="E35" i="37"/>
  <c r="E40" i="37" l="1"/>
  <c r="O18" i="34" s="1"/>
  <c r="A3" i="38" l="1"/>
  <c r="A2" i="38"/>
  <c r="C15" i="40" l="1"/>
  <c r="C17" i="40"/>
  <c r="C18" i="40"/>
  <c r="A6" i="40"/>
  <c r="A5" i="40"/>
  <c r="A3" i="40"/>
  <c r="A2" i="40"/>
  <c r="A1" i="40"/>
  <c r="N18" i="34" l="1"/>
  <c r="M18" i="34"/>
  <c r="K18" i="34"/>
  <c r="J18" i="34"/>
  <c r="M16" i="34"/>
  <c r="K16" i="34"/>
  <c r="J16" i="34"/>
  <c r="E20" i="37"/>
  <c r="E21" i="37"/>
  <c r="E22" i="37"/>
  <c r="F57" i="38"/>
  <c r="F29" i="38"/>
  <c r="C32" i="35"/>
  <c r="G32" i="35"/>
  <c r="E13" i="37" l="1"/>
  <c r="E12" i="37"/>
  <c r="E19" i="37"/>
  <c r="E17" i="37"/>
  <c r="E16" i="37"/>
  <c r="E15" i="37"/>
  <c r="E18" i="37"/>
  <c r="E14" i="37"/>
  <c r="A6" i="38"/>
  <c r="A5" i="38"/>
  <c r="F46" i="38"/>
  <c r="F43" i="38"/>
  <c r="F42" i="38"/>
  <c r="F21" i="38"/>
  <c r="F23" i="38" s="1"/>
  <c r="C16" i="40" s="1"/>
  <c r="C19" i="40" s="1"/>
  <c r="A1" i="38"/>
  <c r="F18" i="34"/>
  <c r="F16" i="34"/>
  <c r="H18" i="34"/>
  <c r="H16" i="34"/>
  <c r="F45" i="38" l="1"/>
  <c r="F48" i="38" s="1"/>
  <c r="F66" i="38" s="1"/>
  <c r="C36" i="35"/>
  <c r="F22" i="35"/>
  <c r="F14" i="35"/>
  <c r="F18" i="35"/>
  <c r="F26" i="35"/>
  <c r="F58" i="38"/>
  <c r="F59" i="38" s="1"/>
  <c r="F67" i="38" s="1"/>
  <c r="F30" i="38"/>
  <c r="F31" i="38" s="1"/>
  <c r="F64" i="38" s="1"/>
  <c r="F36" i="38"/>
  <c r="F37" i="38" s="1"/>
  <c r="F65" i="38" s="1"/>
  <c r="F63" i="38"/>
  <c r="F68" i="38" l="1"/>
  <c r="D14" i="34" s="1"/>
  <c r="D42" i="34" l="1"/>
  <c r="A6" i="37" l="1"/>
  <c r="E11" i="37" l="1"/>
  <c r="E24" i="37" s="1"/>
  <c r="O16" i="34" s="1"/>
  <c r="A2" i="35" l="1"/>
  <c r="A5" i="37" l="1"/>
  <c r="A2" i="37" l="1"/>
  <c r="B18" i="33" l="1"/>
  <c r="A3" i="37"/>
  <c r="C33" i="35"/>
  <c r="B33" i="35"/>
  <c r="B27" i="35"/>
  <c r="B23" i="35"/>
  <c r="B19" i="35"/>
  <c r="B15" i="35"/>
  <c r="B11" i="35"/>
  <c r="C15" i="35"/>
  <c r="D15" i="35" s="1"/>
  <c r="E15" i="35" s="1"/>
  <c r="C27" i="35"/>
  <c r="C23" i="35"/>
  <c r="C19" i="35"/>
  <c r="D19" i="35" s="1"/>
  <c r="E19" i="35" s="1"/>
  <c r="A6" i="33"/>
  <c r="A5" i="33"/>
  <c r="A6" i="35"/>
  <c r="A5" i="35"/>
  <c r="A3" i="35"/>
  <c r="A1" i="35"/>
  <c r="A1" i="33"/>
  <c r="A2" i="33"/>
  <c r="A3" i="33"/>
  <c r="R14" i="34" l="1"/>
  <c r="C20" i="40"/>
  <c r="C21" i="40" s="1"/>
  <c r="D27" i="35"/>
  <c r="E27" i="35" s="1"/>
  <c r="D23" i="35"/>
  <c r="E23" i="35" s="1"/>
  <c r="G33" i="35"/>
  <c r="H26" i="35"/>
  <c r="H14" i="35"/>
  <c r="H32" i="35"/>
  <c r="H22" i="35"/>
  <c r="H18" i="35"/>
  <c r="D32" i="35"/>
  <c r="D33" i="35" s="1"/>
  <c r="E33" i="35" s="1"/>
  <c r="H33" i="35" l="1"/>
  <c r="I33" i="35" s="1"/>
  <c r="D18" i="34"/>
  <c r="E18" i="34" s="1"/>
  <c r="Q18" i="34" s="1"/>
  <c r="R18" i="34" l="1"/>
  <c r="D16" i="34"/>
  <c r="E16" i="34" s="1"/>
  <c r="Q16" i="34" s="1"/>
  <c r="F19" i="35"/>
  <c r="G19" i="35" s="1"/>
  <c r="H19" i="35" s="1"/>
  <c r="I19" i="35" s="1"/>
  <c r="F15" i="35"/>
  <c r="G15" i="35" s="1"/>
  <c r="H15" i="35" s="1"/>
  <c r="I15" i="35" s="1"/>
  <c r="F23" i="35"/>
  <c r="G23" i="35" s="1"/>
  <c r="H23" i="35" s="1"/>
  <c r="I23" i="35" s="1"/>
  <c r="F27" i="35"/>
  <c r="G27" i="35" s="1"/>
  <c r="H27" i="35" s="1"/>
  <c r="I27" i="35" s="1"/>
  <c r="R16" i="34" l="1"/>
  <c r="C29" i="34"/>
  <c r="E29" i="34" s="1"/>
  <c r="F29" i="34" s="1"/>
  <c r="C26" i="34" l="1"/>
  <c r="E26" i="34" s="1"/>
  <c r="F26" i="34" s="1"/>
  <c r="J29" i="34" s="1"/>
</calcChain>
</file>

<file path=xl/comments1.xml><?xml version="1.0" encoding="utf-8"?>
<comments xmlns="http://schemas.openxmlformats.org/spreadsheetml/2006/main">
  <authors>
    <author>Ana Maria</author>
  </authors>
  <commentList>
    <comment ref="C27" authorId="0" shapeId="0">
      <text>
        <r>
          <rPr>
            <sz val="9"/>
            <color indexed="81"/>
            <rFont val="Segoe UI"/>
            <family val="2"/>
          </rPr>
          <t>2 meses e 16 dias</t>
        </r>
      </text>
    </comment>
  </commentList>
</comments>
</file>

<file path=xl/sharedStrings.xml><?xml version="1.0" encoding="utf-8"?>
<sst xmlns="http://schemas.openxmlformats.org/spreadsheetml/2006/main" count="305" uniqueCount="233">
  <si>
    <t>INSS</t>
  </si>
  <si>
    <t>INCRA</t>
  </si>
  <si>
    <t>Salário Educação</t>
  </si>
  <si>
    <t>FGTS</t>
  </si>
  <si>
    <t>SEBRAE</t>
  </si>
  <si>
    <t>%</t>
  </si>
  <si>
    <t xml:space="preserve">Subtotal </t>
  </si>
  <si>
    <t>Subtotal</t>
  </si>
  <si>
    <t>ENCARGOS SOCIAIS E TRABALHISTAS</t>
  </si>
  <si>
    <t>Item</t>
  </si>
  <si>
    <t xml:space="preserve">Percentual </t>
  </si>
  <si>
    <t>ITEM</t>
  </si>
  <si>
    <t>DESCRIÇÃO DO SERVIÇO</t>
  </si>
  <si>
    <t>MONTANTE A</t>
  </si>
  <si>
    <t>MONTANTE B</t>
  </si>
  <si>
    <t>MONTANTE A + MONTANTE B</t>
  </si>
  <si>
    <t>SALÁRIO</t>
  </si>
  <si>
    <t>ENCARGOS SOCIAIS</t>
  </si>
  <si>
    <t>TOTAL</t>
  </si>
  <si>
    <t>POSTO DE TRABALHO</t>
  </si>
  <si>
    <t>DESCANSO SEMANAL REMUNERADO</t>
  </si>
  <si>
    <t>CARGA HORÁRIA SEMANAL</t>
  </si>
  <si>
    <t xml:space="preserve">MONTANTE A </t>
  </si>
  <si>
    <t>Sim</t>
  </si>
  <si>
    <t>Não</t>
  </si>
  <si>
    <t>SESI / SESC</t>
  </si>
  <si>
    <t>SENAI / SENAC</t>
  </si>
  <si>
    <t>Adicional de Férias</t>
  </si>
  <si>
    <t>13º Salário</t>
  </si>
  <si>
    <t>1 sobre subtotal 2</t>
  </si>
  <si>
    <t>Afastamento Maternidade</t>
  </si>
  <si>
    <t>1 sobre subtotal 3</t>
  </si>
  <si>
    <t>Aviso Prévio Indenizado</t>
  </si>
  <si>
    <t>FGTS sobre Aviso Prévio Indenizado</t>
  </si>
  <si>
    <t>Multa do FGTS sobre o Aviso Prévio Indenizado</t>
  </si>
  <si>
    <t>Aviso Prévio Trabalhado</t>
  </si>
  <si>
    <t>1 sobre o Aviso Prévio Trabalhado</t>
  </si>
  <si>
    <t>Multa do FGTS sobre o Aviso Prévio Trabalhado</t>
  </si>
  <si>
    <t>Multa do FGTS sobre Rescisão sem Justa Causa</t>
  </si>
  <si>
    <t>Férias</t>
  </si>
  <si>
    <t>Ausência por Doença</t>
  </si>
  <si>
    <t>Licença Paternidade</t>
  </si>
  <si>
    <t>Faltas Legais</t>
  </si>
  <si>
    <t>Ausência por Acidente de Trabalho</t>
  </si>
  <si>
    <t>1 sobre o subtotal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</si>
  <si>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</si>
  <si>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</si>
  <si>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</si>
  <si>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</si>
  <si>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</si>
  <si>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</si>
  <si>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</si>
  <si>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CITL - CUSTOS INDIRETOS, TRIBUTOS E LUCRO</t>
  </si>
  <si>
    <t>Custo Indireto (CI) - Taxa de administração</t>
  </si>
  <si>
    <t>Taxa de Lucro  (L)</t>
  </si>
  <si>
    <t>PIS (T)</t>
  </si>
  <si>
    <t>COFINS (T)</t>
  </si>
  <si>
    <t>ISS (T)</t>
  </si>
  <si>
    <t>Memória de cálculo:</t>
  </si>
  <si>
    <t>% CITL =  ( (1 + CI) / (1 - T - L) ) - 1</t>
  </si>
  <si>
    <t>PAD:</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</si>
  <si>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</si>
  <si>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</si>
  <si>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</si>
  <si>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</si>
  <si>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</si>
  <si>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</si>
  <si>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</si>
  <si>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</si>
  <si>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</si>
  <si>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</si>
  <si>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</si>
  <si>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</si>
  <si>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</si>
  <si>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</si>
  <si>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</si>
  <si>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</si>
  <si>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</si>
  <si>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</si>
  <si>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</si>
  <si>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</si>
  <si>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</si>
  <si>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</si>
  <si>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</si>
  <si>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</si>
  <si>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</si>
  <si>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</si>
  <si>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</si>
  <si>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</si>
  <si>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</si>
  <si>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</si>
  <si>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</si>
  <si>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</si>
  <si>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</si>
  <si>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</si>
  <si>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</si>
  <si>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</si>
  <si>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</si>
  <si>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</si>
  <si>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r>
      <rPr>
        <b/>
        <sz val="8"/>
        <rFont val="Arial"/>
        <family val="2"/>
      </rPr>
      <t>SUBMÓDULO 1</t>
    </r>
    <r>
      <rPr>
        <sz val="8"/>
        <rFont val="Arial"/>
        <family val="2"/>
      </rPr>
      <t xml:space="preserve"> sobre o Aviso Prévio Trabalhado. </t>
    </r>
  </si>
  <si>
    <t>B23 X B44</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</si>
  <si>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</si>
  <si>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</si>
  <si>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</si>
  <si>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</si>
  <si>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</si>
  <si>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</si>
  <si>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</si>
  <si>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</si>
  <si>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</si>
  <si>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</si>
  <si>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</si>
  <si>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</si>
  <si>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</si>
  <si>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</si>
  <si>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</si>
  <si>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</si>
  <si>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HORA EXTRA SUPLEMENTAR</t>
  </si>
  <si>
    <t xml:space="preserve">SALÁRIO </t>
  </si>
  <si>
    <t>HORA SUPLEMENTAR NOTURNA 100%</t>
  </si>
  <si>
    <t>CITL</t>
  </si>
  <si>
    <t>HORA SUPLEMENTAR NOTURNA 50%</t>
  </si>
  <si>
    <t>HORA SUPLEMENTAR 50%</t>
  </si>
  <si>
    <t>HORA SUPLEMENTAR 100%</t>
  </si>
  <si>
    <t>VALOR  DA HORA SUPLEMENTAR  50%</t>
  </si>
  <si>
    <t>VALOR  DA HORA SUPLEMENTAR 100%</t>
  </si>
  <si>
    <t>VALOR  DA HORA SUPLEMENTAR NOTURNA 50%</t>
  </si>
  <si>
    <t>VALOR  DA HORA SUPLEMENTAR NOTURNA 100%</t>
  </si>
  <si>
    <t>HORA SALÁRIO NOTURNA COM 50% DE ACRESCIMO</t>
  </si>
  <si>
    <t>HORA SALÁRIO NOTURNA COM 100% DE ACRESCIMO</t>
  </si>
  <si>
    <r>
      <rPr>
        <b/>
        <sz val="10"/>
        <rFont val="Arial"/>
        <family val="2"/>
      </rPr>
      <t>Descanso Semanal Remunerado</t>
    </r>
    <r>
      <rPr>
        <sz val="10"/>
        <rFont val="Arial"/>
        <family val="2"/>
      </rPr>
      <t>: Incluído o DSR de 20% sobre o valor da hora suplementar.</t>
    </r>
  </si>
  <si>
    <t>AUXÍLIOS DECORRENTES DE JORNADA SUPLEMENTAR</t>
  </si>
  <si>
    <t>AUXÍLIO TRANSPORTE</t>
  </si>
  <si>
    <t>POR DIA</t>
  </si>
  <si>
    <t>AUXÍLIO TRANSPORTE SUPLEMENTAR</t>
  </si>
  <si>
    <t>VALE ALIMENTAÇÃO SUPLEMENTAR</t>
  </si>
  <si>
    <r>
      <t xml:space="preserve">Art. 22, inciso II, alineas "b" e "c" da Lei 8.212/91; Decreto nº 6042/07; Anexo da Resolução MPS/CNPS nº 1.329/17 (Fator Acidentário de Prevenção - FAP). </t>
    </r>
    <r>
      <rPr>
        <b/>
        <sz val="8"/>
        <rFont val="Arial"/>
        <family val="2"/>
      </rPr>
      <t/>
    </r>
  </si>
  <si>
    <r>
      <t>INSS (CPRB)</t>
    </r>
    <r>
      <rPr>
        <sz val="10"/>
        <color rgb="FFFF0000"/>
        <rFont val="Arial"/>
        <family val="2"/>
      </rPr>
      <t>*</t>
    </r>
    <r>
      <rPr>
        <sz val="10"/>
        <color theme="1"/>
        <rFont val="Arial"/>
        <family val="2"/>
      </rPr>
      <t xml:space="preserve"> (T)</t>
    </r>
  </si>
  <si>
    <r>
      <rPr>
        <sz val="8"/>
        <color rgb="FFFF0000"/>
        <rFont val="Arial"/>
        <family val="2"/>
      </rPr>
      <t>*</t>
    </r>
    <r>
      <rPr>
        <sz val="8"/>
        <color theme="1"/>
        <rFont val="Arial"/>
        <family val="2"/>
      </rPr>
      <t xml:space="preserve"> Preencher somente se a empresa for optante pela desoneração da folha de pagamento (Lei 12546/2011; Item 6.5.1 do Acórdão nº 1212/2014-TCU).</t>
    </r>
  </si>
  <si>
    <t>AUXÍLIO ALIMENTAÇÃO**</t>
  </si>
  <si>
    <t xml:space="preserve">SUBMÓDULO 4 - Provisão para Rescisão </t>
  </si>
  <si>
    <t>TRIBUNAL REGIONAL ELEITORAL DO PARANÁ</t>
  </si>
  <si>
    <t>INSUMOS</t>
  </si>
  <si>
    <t>Valor Unitário</t>
  </si>
  <si>
    <t>Soma Mensal por Posto</t>
  </si>
  <si>
    <t>Quantidade por Posto</t>
  </si>
  <si>
    <t>Periodicid. (Meses)</t>
  </si>
  <si>
    <t>Crachá de identificação</t>
  </si>
  <si>
    <t>VALOR DO POSTO - UNITÁRIO MENSAL
(A+B+CITL+I)</t>
  </si>
  <si>
    <t>PERÍODO NORMAL</t>
  </si>
  <si>
    <t>POR DIA*</t>
  </si>
  <si>
    <t>B44 X 8% X 40%</t>
  </si>
  <si>
    <t>0,08 X 0,4 X 0,9 X [1 + 1/12 + 1/12 + (1/3 X 1/12)] = 3,44%</t>
  </si>
  <si>
    <t>B41 X 8% X 40%</t>
  </si>
  <si>
    <t>Observações:</t>
  </si>
  <si>
    <t>Resumo Contratual</t>
  </si>
  <si>
    <t>Quantidade de Postos</t>
  </si>
  <si>
    <t>Valor Mensal</t>
  </si>
  <si>
    <t>Valor Unitário  Mensal</t>
  </si>
  <si>
    <t>Porteiro (CBO 5174-10) - 44h</t>
  </si>
  <si>
    <t>Convenção Coletiva de Trabalho utilizada como referência:</t>
  </si>
  <si>
    <t>Vigência da CCT:</t>
  </si>
  <si>
    <t>Nome empresarial</t>
  </si>
  <si>
    <t>CNPJ</t>
  </si>
  <si>
    <r>
      <rPr>
        <b/>
        <sz val="10"/>
        <rFont val="Arial"/>
        <family val="2"/>
      </rPr>
      <t>Adicional Noturno</t>
    </r>
    <r>
      <rPr>
        <sz val="10"/>
        <rFont val="Arial"/>
        <family val="2"/>
      </rPr>
      <t>: 20% sobre a hora reduzida 52,5 min, conforme art. 73 da CLT.</t>
    </r>
  </si>
  <si>
    <t>((1/12) X 0,05) X 100 = 0,42%</t>
  </si>
  <si>
    <t>((7 / 30) / 12) X 100 = 1,94%</t>
  </si>
  <si>
    <t>CÉLULAS A PREENCHER</t>
  </si>
  <si>
    <t>10344/2021</t>
  </si>
  <si>
    <t>PERÍODO ELEITORAL</t>
  </si>
  <si>
    <t>Posto de Trabalho - Serviços de Portaria</t>
  </si>
  <si>
    <t>% , considerando o teto do RAT x FAP de 6% e contratação diferente de Trabalho Temporário (Lei 13429/17), conforme planilha "Encargos Sociais".</t>
  </si>
  <si>
    <r>
      <rPr>
        <b/>
        <sz val="10"/>
        <rFont val="Arial"/>
        <family val="2"/>
      </rPr>
      <t>Dias úteis = 21</t>
    </r>
    <r>
      <rPr>
        <sz val="10"/>
        <rFont val="Arial"/>
        <family val="2"/>
      </rPr>
      <t>: [ ( 365 / 7 ) X 5 - 9 ] / 12 = 20,98 (Acórdão TCU nº 1904/07 Plenário).</t>
    </r>
  </si>
  <si>
    <t>Valor Total
12 meses</t>
  </si>
  <si>
    <t>Valor Total da Contratação</t>
  </si>
  <si>
    <r>
      <t>Estimativa realizada com base na CCT SINEEPRES-SINDIPRESTEM-PR 2021/2022 - Registro MTE n. PR000</t>
    </r>
    <r>
      <rPr>
        <b/>
        <sz val="10"/>
        <rFont val="Arial"/>
        <family val="2"/>
      </rPr>
      <t>751</t>
    </r>
    <r>
      <rPr>
        <sz val="10"/>
        <rFont val="Arial"/>
        <family val="2"/>
      </rPr>
      <t>/2021</t>
    </r>
  </si>
  <si>
    <t>Licitação:</t>
  </si>
  <si>
    <t>Quant. Diária</t>
  </si>
  <si>
    <t>Desc. PAT</t>
  </si>
  <si>
    <t>CITL - CUSTOS INDIRETOS, TRIBUTOS E LUCRO
(Vide Aba)</t>
  </si>
  <si>
    <r>
      <t xml:space="preserve">PERÍODO ELEITORAL </t>
    </r>
    <r>
      <rPr>
        <sz val="10"/>
        <color theme="4" tint="-0.249977111117893"/>
        <rFont val="Arial"/>
        <family val="2"/>
      </rPr>
      <t>-</t>
    </r>
    <r>
      <rPr>
        <b/>
        <sz val="10"/>
        <color theme="4" tint="-0.249977111117893"/>
        <rFont val="Arial"/>
        <family val="2"/>
      </rPr>
      <t xml:space="preserve"> </t>
    </r>
    <r>
      <rPr>
        <sz val="10"/>
        <color theme="4" tint="-0.249977111117893"/>
        <rFont val="Arial"/>
        <family val="2"/>
      </rPr>
      <t>15/8 a 30/11</t>
    </r>
  </si>
  <si>
    <t>INSUMOS
(Vide Aba)</t>
  </si>
  <si>
    <t>AUXÍLIO TRANSPORTE
(Mensal)</t>
  </si>
  <si>
    <r>
      <rPr>
        <b/>
        <sz val="10"/>
        <rFont val="Arial"/>
        <family val="2"/>
      </rPr>
      <t>Salário</t>
    </r>
    <r>
      <rPr>
        <sz val="10"/>
        <rFont val="Arial"/>
        <family val="2"/>
      </rPr>
      <t xml:space="preserve">: CCT 2021, 4ª, linha 34 </t>
    </r>
  </si>
  <si>
    <r>
      <rPr>
        <b/>
        <sz val="10"/>
        <rFont val="Arial"/>
        <family val="2"/>
      </rPr>
      <t>Auxílio Transporte</t>
    </r>
    <r>
      <rPr>
        <sz val="10"/>
        <rFont val="Arial"/>
        <family val="2"/>
      </rPr>
      <t>: (Valor Unitário X Quantidade Diária X 21 Dias Úteis) - 6% do Salário.</t>
    </r>
  </si>
  <si>
    <r>
      <rPr>
        <b/>
        <sz val="10"/>
        <rFont val="Arial"/>
        <family val="2"/>
      </rPr>
      <t>Benefício Social Odontológico</t>
    </r>
    <r>
      <rPr>
        <sz val="10"/>
        <rFont val="Arial"/>
        <family val="2"/>
      </rPr>
      <t>: CCT 2021, 13ª.</t>
    </r>
  </si>
  <si>
    <r>
      <rPr>
        <b/>
        <sz val="10"/>
        <rFont val="Arial"/>
        <family val="2"/>
      </rPr>
      <t>Benefício Social Familiar</t>
    </r>
    <r>
      <rPr>
        <sz val="10"/>
        <rFont val="Arial"/>
        <family val="2"/>
      </rPr>
      <t>: CCT 2021, 14ª.</t>
    </r>
  </si>
  <si>
    <r>
      <rPr>
        <b/>
        <sz val="10"/>
        <rFont val="Arial"/>
        <family val="2"/>
      </rPr>
      <t>Fundo de Formação Profissional</t>
    </r>
    <r>
      <rPr>
        <sz val="10"/>
        <rFont val="Arial"/>
        <family val="2"/>
      </rPr>
      <t>: CCT 2021, 19ª.</t>
    </r>
  </si>
  <si>
    <r>
      <rPr>
        <b/>
        <sz val="10"/>
        <rFont val="Arial"/>
        <family val="2"/>
      </rPr>
      <t>Valor do Posto Unitário Mensal</t>
    </r>
    <r>
      <rPr>
        <sz val="10"/>
        <rFont val="Arial"/>
        <family val="2"/>
      </rPr>
      <t>:</t>
    </r>
    <r>
      <rPr>
        <sz val="10"/>
        <color indexed="8"/>
        <rFont val="Arial"/>
        <family val="2"/>
      </rPr>
      <t xml:space="preserve"> Montante A + Montante B + CITL + Insumos.</t>
    </r>
  </si>
  <si>
    <r>
      <rPr>
        <b/>
        <sz val="10"/>
        <rFont val="Arial"/>
        <family val="2"/>
      </rPr>
      <t>CITL</t>
    </r>
    <r>
      <rPr>
        <sz val="10"/>
        <rFont val="Arial"/>
        <family val="2"/>
      </rPr>
      <t>: Custos Indiretos, Tributos e Lucros.</t>
    </r>
  </si>
  <si>
    <t>RAT
(%)</t>
  </si>
  <si>
    <t>FAP
(Fator)</t>
  </si>
  <si>
    <t>RAT Ajustado</t>
  </si>
  <si>
    <t>Alíquotas do RAT de 1%, 2% ou 3%, pondendo ser reduzida pela metade ou acrescida em até 100% pelo FAP.</t>
  </si>
  <si>
    <r>
      <rPr>
        <b/>
        <sz val="10"/>
        <rFont val="Arial"/>
        <family val="2"/>
      </rPr>
      <t>Encargos Sociais</t>
    </r>
    <r>
      <rPr>
        <sz val="10"/>
        <rFont val="Arial"/>
        <family val="2"/>
      </rPr>
      <t>: Percentual estabelecido de:</t>
    </r>
  </si>
  <si>
    <t>%  (Conforme Submodulo 1 da planilha "Encargos Sociais").</t>
  </si>
  <si>
    <t>HORA SALÁRIO COM 50% DE ACRÉSCIMO</t>
  </si>
  <si>
    <t>HORA SALÁRIO COM 100% DE ACRÉSCIMO</t>
  </si>
  <si>
    <r>
      <rPr>
        <b/>
        <sz val="10"/>
        <rFont val="Arial"/>
        <family val="2"/>
      </rPr>
      <t>Auxílio Alimentação**</t>
    </r>
    <r>
      <rPr>
        <sz val="10"/>
        <rFont val="Arial"/>
        <family val="2"/>
      </rPr>
      <t>: No regime SDF, o valor será pago por dia efetivamente trabalhado.</t>
    </r>
  </si>
  <si>
    <r>
      <rPr>
        <b/>
        <sz val="10"/>
        <rFont val="Arial"/>
        <family val="2"/>
      </rPr>
      <t>Auxílio Transporte*</t>
    </r>
    <r>
      <rPr>
        <sz val="10"/>
        <rFont val="Arial"/>
        <family val="2"/>
      </rPr>
      <t>: Valor diário. Devido por dia e somente nos casos de H.E. de sábado, domingo ou feriado.</t>
    </r>
  </si>
  <si>
    <t>Observações</t>
  </si>
  <si>
    <t>Uniforme (Período Normal)</t>
  </si>
  <si>
    <t>Uniforme (Período Eleitoral)</t>
  </si>
  <si>
    <t>Terno (paletó e calça), Masculino/Feminino, Azul Marinho, Tecido em poli viscose, corte americano, padronagem lisa.</t>
  </si>
  <si>
    <t>Camisa manga curta, Masculino/Feminino, Branca, Tipo social confeccionada em 100% algodão, padronagem lisa.</t>
  </si>
  <si>
    <t>Camisa manga longa, Masculino/Feminino, Branca, Tipo social confeccionada em 100% algodão, padronagem lisa.</t>
  </si>
  <si>
    <t>Gravata lisa, Masculino, Preta, Tecido 100% Poliéster, padronagem lisa.</t>
  </si>
  <si>
    <t>Japona dupla face, Masculino/Feminino, Preta, Tecido 100% Poliamida, fechamento com zíper, dois bolsos e capuz.</t>
  </si>
  <si>
    <t>Blusa de lã com decote "V", Masculino/Feminino, Preta, Lã 100% acrílica, padronagem lisa.</t>
  </si>
  <si>
    <t>Sapato confortável, Masculino/Feminino, Preto, Social clássico, 100% em material sintético (poliuretano), solado de borracha, palmilha em EVA com forro em tecido, com cadarços.</t>
  </si>
  <si>
    <t>Meias, Masculino/Feminino, Pretas, Tipo social, em algodão, porém o punho deverá ser no material elastano, padronagem lisa.</t>
  </si>
  <si>
    <t>Custo do Profissional Ausente</t>
  </si>
  <si>
    <t>Quantidade de dias corridos:</t>
  </si>
  <si>
    <t>Quantidade de dias úteis:</t>
  </si>
  <si>
    <t>Remuneração:</t>
  </si>
  <si>
    <t>Vale Alimentação:</t>
  </si>
  <si>
    <t>Vale Transporte:</t>
  </si>
  <si>
    <t>Soma:</t>
  </si>
  <si>
    <t>Encargos Previdenciários:</t>
  </si>
  <si>
    <t>CITL:</t>
  </si>
  <si>
    <t>Planilha de Custos e Formação de Preços - BASE PROPOSTA LICITANTE</t>
  </si>
  <si>
    <r>
      <rPr>
        <b/>
        <sz val="10"/>
        <rFont val="Arial"/>
        <family val="2"/>
      </rPr>
      <t>Auxílio Alimentação</t>
    </r>
    <r>
      <rPr>
        <sz val="10"/>
        <rFont val="Arial"/>
        <family val="2"/>
      </rPr>
      <t>: VA * 21</t>
    </r>
  </si>
  <si>
    <r>
      <rPr>
        <b/>
        <sz val="10"/>
        <rFont val="Arial"/>
        <family val="2"/>
      </rPr>
      <t>Encargos Sociais</t>
    </r>
    <r>
      <rPr>
        <sz val="10"/>
        <rFont val="Arial"/>
        <family val="2"/>
      </rPr>
      <t>: Percentual máximo de 76,48%</t>
    </r>
  </si>
  <si>
    <t>Benefício CCT
(descrever aqui)</t>
  </si>
  <si>
    <t>Quantidade de dias úteis X o Valor Unitário do VA</t>
  </si>
  <si>
    <t>Custos Indiretos, Tributos e Lucro</t>
  </si>
  <si>
    <t>Total:</t>
  </si>
  <si>
    <t>Cálculo para exclusão do Custo do Profissional Ausente no caso de não reposição</t>
  </si>
  <si>
    <t>Quantidade de dias úteis X o Valor Unitário do VT X a Quantidade Diária Fornecida</t>
  </si>
  <si>
    <t>AUXÍLIO ALIMENTAÇÃO (Mensal)</t>
  </si>
  <si>
    <t>Remuneração / 30 X Quantidade de dias corridos</t>
  </si>
  <si>
    <t>Submódulo 1 da Planilha de Encargos Sociais e FGTS</t>
  </si>
  <si>
    <t>Valor Total
3 meses e 16 d</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</si>
</sst>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8" formatCode="&quot;R$&quot;\ #,##0.00;[Red]\-&quot;R$&quot;\ #,##0.00"/>
    <numFmt numFmtId="164" formatCode="_(&quot;R$&quot;* #,##0.00_);_(&quot;R$&quot;* \(#,##0.00\);_(&quot;R$&quot;* &quot;-&quot;??_);_(@_)"/>
    <numFmt numFmtId="165" formatCode="0.00;[Red]0.00"/>
    <numFmt numFmtId="166" formatCode="0;[Red]0"/>
    <numFmt numFmtId="167" formatCode="dd/mm/yy;@"/>
    <numFmt numFmtId="168" formatCode="0.0000000"/>
    <numFmt numFmtId="169" formatCode="&quot;R$&quot;\ #,##0.00"/>
    <numFmt numFmtId="170" formatCode="0.0000"/>
    <numFmt numFmtId="171" formatCode="0.000000;[Red]0.000000"/>
    <numFmt numFmtId="172" formatCode="0.00000"/>
  </numFmts>
  <fonts count="51" x14ac:knownFonts="1">
    <font>
      <sz val="10"/>
      <name val="Arial"/>
    </font>
    <font>
      <sz val="11"/>
      <color theme="1"/>
      <name val="Calibri"/>
      <family val="2"/>
      <scheme val="minor"/>
    </font>
    <font>
      <sz val="10"/>
      <name val="Arial"/>
      <family val="2"/>
    </font>
    <font>
      <b/>
      <sz val="9"/>
      <name val="Arial"/>
      <family val="2"/>
    </font>
    <font>
      <b/>
      <sz val="10"/>
      <name val="Arial"/>
      <family val="2"/>
    </font>
    <font>
      <b/>
      <sz val="8"/>
      <name val="Arial"/>
      <family val="2"/>
    </font>
    <font>
      <sz val="8"/>
      <name val="Arial"/>
      <family val="2"/>
    </font>
    <font>
      <b/>
      <sz val="12"/>
      <name val="Arial"/>
      <family val="2"/>
    </font>
    <font>
      <sz val="11"/>
      <color theme="1"/>
      <name val="Garamond"/>
      <family val="1"/>
    </font>
    <font>
      <b/>
      <sz val="14"/>
      <name val="Garamond"/>
      <family val="1"/>
    </font>
    <font>
      <sz val="10"/>
      <color theme="1"/>
      <name val="Arial"/>
      <family val="2"/>
    </font>
    <font>
      <b/>
      <sz val="10"/>
      <color theme="1"/>
      <name val="Arial"/>
      <family val="2"/>
    </font>
    <font>
      <i/>
      <sz val="10"/>
      <color theme="1"/>
      <name val="Arial"/>
      <family val="2"/>
    </font>
    <font>
      <sz val="10"/>
      <color indexed="12"/>
      <name val="Arial"/>
      <family val="2"/>
    </font>
    <font>
      <b/>
      <sz val="10"/>
      <color indexed="12"/>
      <name val="Arial"/>
      <family val="2"/>
    </font>
    <font>
      <sz val="10"/>
      <color indexed="8"/>
      <name val="Arial"/>
      <family val="2"/>
    </font>
    <font>
      <sz val="14"/>
      <name val="Arial"/>
      <family val="2"/>
    </font>
    <font>
      <b/>
      <sz val="8"/>
      <color indexed="10"/>
      <name val="Arial"/>
      <family val="2"/>
    </font>
    <font>
      <b/>
      <sz val="8"/>
      <color rgb="FFFF0000"/>
      <name val="Arial"/>
      <family val="2"/>
    </font>
    <font>
      <sz val="9"/>
      <color theme="1"/>
      <name val="Arial"/>
      <family val="2"/>
    </font>
    <font>
      <b/>
      <sz val="9"/>
      <color theme="1"/>
      <name val="Arial"/>
      <family val="2"/>
    </font>
    <font>
      <sz val="11"/>
      <color theme="1"/>
      <name val="Arial"/>
      <family val="2"/>
    </font>
    <font>
      <sz val="8"/>
      <color theme="1"/>
      <name val="Arial"/>
      <family val="2"/>
    </font>
    <font>
      <b/>
      <sz val="10"/>
      <color theme="6" tint="-0.499984740745262"/>
      <name val="Arial"/>
      <family val="2"/>
    </font>
    <font>
      <b/>
      <i/>
      <sz val="8"/>
      <color rgb="FFFF0000"/>
      <name val="Arial"/>
      <family val="2"/>
    </font>
    <font>
      <b/>
      <sz val="16"/>
      <name val="Arial"/>
      <family val="2"/>
    </font>
    <font>
      <sz val="12"/>
      <name val="Arial"/>
      <family val="2"/>
    </font>
    <font>
      <sz val="16"/>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rgb="FFFF0000"/>
      <name val="Arial"/>
      <family val="2"/>
    </font>
    <font>
      <sz val="8"/>
      <color rgb="FFFF0000"/>
      <name val="Arial"/>
      <family val="2"/>
    </font>
    <font>
      <sz val="10"/>
      <name val="Arial"/>
      <family val="2"/>
    </font>
    <font>
      <b/>
      <sz val="14"/>
      <name val="Arial"/>
      <family val="2"/>
    </font>
    <font>
      <b/>
      <sz val="11"/>
      <name val="Arial"/>
      <family val="2"/>
    </font>
    <font>
      <b/>
      <sz val="12"/>
      <color theme="6" tint="-0.499984740745262"/>
      <name val="Arial"/>
      <family val="2"/>
    </font>
    <font>
      <b/>
      <sz val="13"/>
      <color theme="6" tint="-0.499984740745262"/>
      <name val="Calibri"/>
      <family val="2"/>
      <scheme val="minor"/>
    </font>
    <font>
      <b/>
      <sz val="13"/>
      <color theme="1"/>
      <name val="Calibri"/>
      <family val="2"/>
      <scheme val="minor"/>
    </font>
    <font>
      <b/>
      <sz val="11"/>
      <color theme="1"/>
      <name val="Arial"/>
      <family val="2"/>
    </font>
    <font>
      <i/>
      <sz val="10"/>
      <name val="Arial"/>
      <family val="2"/>
    </font>
    <font>
      <b/>
      <sz val="10"/>
      <color theme="4" tint="-0.249977111117893"/>
      <name val="Arial"/>
      <family val="2"/>
    </font>
    <font>
      <sz val="10"/>
      <color theme="4" tint="-0.249977111117893"/>
      <name val="Arial"/>
      <family val="2"/>
    </font>
    <font>
      <sz val="11"/>
      <color indexed="8"/>
      <name val="Calibri"/>
      <family val="2"/>
    </font>
    <font>
      <sz val="9"/>
      <color indexed="81"/>
      <name val="Segoe UI"/>
      <family val="2"/>
    </font>
    <font>
      <b/>
      <sz val="12"/>
      <color theme="3" tint="0.39997558519241921"/>
      <name val="Arial"/>
      <family val="2"/>
    </font>
    <font>
      <b/>
      <sz val="12"/>
      <color theme="1" tint="0.34998626667073579"/>
      <name val="Arial"/>
      <family val="2"/>
    </font>
    <font>
      <b/>
      <sz val="10"/>
      <color theme="1" tint="0.34998626667073579"/>
      <name val="Arial"/>
      <family val="2"/>
    </font>
    <font>
      <b/>
      <sz val="12"/>
      <color theme="4" tint="-0.499984740745262"/>
      <name val="Arial"/>
      <family val="2"/>
    </font>
    <font>
      <sz val="10"/>
      <color theme="4" tint="-0.499984740745262"/>
      <name val="Arial"/>
      <family val="2"/>
    </font>
  </fonts>
  <fills count="10">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F0000"/>
        <bgColor indexed="64"/>
      </patternFill>
    </fill>
    <fill>
      <patternFill patternType="solid">
        <fgColor theme="6" tint="0.79998168889431442"/>
        <bgColor indexed="64"/>
      </patternFill>
    </fill>
    <fill>
      <patternFill patternType="solid">
        <fgColor theme="4" tint="0.79998168889431442"/>
        <bgColor indexed="64"/>
      </patternFill>
    </fill>
  </fills>
  <borders count="48">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medium">
        <color rgb="FF0070C0"/>
      </right>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theme="6" tint="0.39994506668294322"/>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ck">
        <color theme="6" tint="0.39994506668294322"/>
      </bottom>
      <diagonal/>
    </border>
    <border>
      <left style="thin">
        <color indexed="64"/>
      </left>
      <right style="thin">
        <color indexed="64"/>
      </right>
      <top style="thick">
        <color theme="6" tint="0.39994506668294322"/>
      </top>
      <bottom style="thin">
        <color indexed="64"/>
      </bottom>
      <diagonal/>
    </border>
    <border>
      <left/>
      <right/>
      <top style="medium">
        <color rgb="FF1D08B8"/>
      </top>
      <bottom/>
      <diagonal/>
    </border>
    <border>
      <left style="medium">
        <color rgb="FF1D08B8"/>
      </left>
      <right/>
      <top/>
      <bottom/>
      <diagonal/>
    </border>
    <border>
      <left style="thin">
        <color auto="1"/>
      </left>
      <right style="thin">
        <color indexed="64"/>
      </right>
      <top style="thick">
        <color theme="6" tint="0.39994506668294322"/>
      </top>
      <bottom/>
      <diagonal/>
    </border>
    <border>
      <left/>
      <right style="thin">
        <color indexed="64"/>
      </right>
      <top/>
      <bottom/>
      <diagonal/>
    </border>
    <border>
      <left/>
      <right style="thin">
        <color indexed="64"/>
      </right>
      <top style="medium">
        <color indexed="64"/>
      </top>
      <bottom style="medium">
        <color indexed="64"/>
      </bottom>
      <diagonal/>
    </border>
    <border>
      <left/>
      <right/>
      <top/>
      <bottom style="thick">
        <color theme="0" tint="-0.34998626667073579"/>
      </bottom>
      <diagonal/>
    </border>
    <border>
      <left style="thin">
        <color indexed="64"/>
      </left>
      <right style="thin">
        <color indexed="64"/>
      </right>
      <top style="thick">
        <color theme="0" tint="-0.34998626667073579"/>
      </top>
      <bottom/>
      <diagonal/>
    </border>
    <border>
      <left/>
      <right/>
      <top/>
      <bottom style="thick">
        <color theme="4" tint="0.59996337778862885"/>
      </bottom>
      <diagonal/>
    </border>
    <border>
      <left style="thin">
        <color indexed="64"/>
      </left>
      <right style="thin">
        <color indexed="64"/>
      </right>
      <top style="thick">
        <color theme="4" tint="0.59996337778862885"/>
      </top>
      <bottom/>
      <diagonal/>
    </border>
    <border>
      <left/>
      <right/>
      <top/>
      <bottom style="thick">
        <color theme="0" tint="-0.24994659260841701"/>
      </bottom>
      <diagonal/>
    </border>
  </borders>
  <cellStyleXfs count="7">
    <xf numFmtId="0" fontId="0" fillId="0" borderId="0"/>
    <xf numFmtId="164" fontId="2" fillId="0" borderId="0" applyFont="0" applyFill="0" applyBorder="0" applyAlignment="0" applyProtection="0"/>
    <xf numFmtId="9" fontId="2" fillId="0" borderId="0" applyFont="0" applyFill="0" applyBorder="0" applyAlignment="0" applyProtection="0"/>
    <xf numFmtId="0" fontId="2" fillId="0" borderId="0"/>
    <xf numFmtId="0" fontId="28" fillId="0" borderId="25" applyNumberFormat="0" applyFill="0" applyAlignment="0" applyProtection="0"/>
    <xf numFmtId="0" fontId="29" fillId="0" borderId="26" applyNumberFormat="0" applyFill="0" applyAlignment="0" applyProtection="0"/>
    <xf numFmtId="164" fontId="34" fillId="0" borderId="0" applyFont="0" applyFill="0" applyBorder="0" applyAlignment="0" applyProtection="0"/>
  </cellStyleXfs>
  <cellXfs count="435">
    <xf numFmtId="0" fontId="0" fillId="0" borderId="0" xfId="0"/>
    <xf numFmtId="0" fontId="4" fillId="0" borderId="3" xfId="0" applyFont="1" applyBorder="1" applyAlignment="1" applyProtection="1">
      <alignment horizontal="center" vertical="center"/>
    </xf>
    <xf numFmtId="0" fontId="8" fillId="0" borderId="0" xfId="0" applyFont="1"/>
    <xf numFmtId="0" fontId="8" fillId="0" borderId="0" xfId="0" applyFont="1" applyFill="1" applyBorder="1" applyProtection="1"/>
    <xf numFmtId="0" fontId="8" fillId="0" borderId="0" xfId="0" applyFont="1" applyFill="1" applyProtection="1"/>
    <xf numFmtId="0" fontId="8" fillId="0" borderId="0" xfId="0" applyFont="1" applyFill="1" applyAlignment="1" applyProtection="1">
      <alignment horizontal="right"/>
    </xf>
    <xf numFmtId="0" fontId="0" fillId="0" borderId="0" xfId="0" applyProtection="1"/>
    <xf numFmtId="0" fontId="2" fillId="0" borderId="0" xfId="0" applyFont="1"/>
    <xf numFmtId="4" fontId="2" fillId="2" borderId="0" xfId="0" applyNumberFormat="1" applyFont="1" applyFill="1" applyBorder="1" applyAlignment="1">
      <alignment vertical="center"/>
    </xf>
    <xf numFmtId="4" fontId="2" fillId="5" borderId="0" xfId="0" applyNumberFormat="1" applyFont="1" applyFill="1" applyBorder="1" applyAlignment="1">
      <alignment horizontal="center" vertical="center"/>
    </xf>
    <xf numFmtId="4" fontId="4" fillId="2" borderId="0" xfId="0" applyNumberFormat="1" applyFont="1" applyFill="1" applyBorder="1" applyAlignment="1">
      <alignment vertical="center"/>
    </xf>
    <xf numFmtId="0" fontId="2" fillId="0" borderId="0" xfId="0" applyFont="1" applyAlignment="1">
      <alignment horizontal="left" vertical="center"/>
    </xf>
    <xf numFmtId="0" fontId="4" fillId="0" borderId="0" xfId="0" applyFont="1"/>
    <xf numFmtId="2" fontId="2" fillId="0" borderId="0" xfId="0" applyNumberFormat="1" applyFont="1"/>
    <xf numFmtId="0" fontId="13" fillId="0" borderId="0" xfId="0" applyFont="1"/>
    <xf numFmtId="0" fontId="4" fillId="2" borderId="0" xfId="0" applyFont="1" applyFill="1" applyBorder="1" applyAlignment="1">
      <alignment horizontal="center" vertical="center" wrapText="1"/>
    </xf>
    <xf numFmtId="4" fontId="2" fillId="5" borderId="0" xfId="0" applyNumberFormat="1" applyFont="1" applyFill="1" applyBorder="1" applyAlignment="1">
      <alignment vertical="center"/>
    </xf>
    <xf numFmtId="4" fontId="2" fillId="0" borderId="0" xfId="0" applyNumberFormat="1" applyFont="1" applyFill="1" applyBorder="1" applyAlignment="1">
      <alignment horizontal="center" vertical="center"/>
    </xf>
    <xf numFmtId="0" fontId="4" fillId="5" borderId="0" xfId="0" applyFont="1" applyFill="1" applyBorder="1" applyAlignment="1" applyProtection="1">
      <alignment horizontal="center" vertical="center"/>
    </xf>
    <xf numFmtId="10" fontId="6" fillId="0" borderId="3" xfId="0" applyNumberFormat="1" applyFont="1" applyBorder="1" applyAlignment="1" applyProtection="1">
      <alignment horizontal="justify" vertical="center"/>
    </xf>
    <xf numFmtId="4" fontId="4" fillId="3" borderId="11" xfId="3" applyNumberFormat="1" applyFont="1" applyFill="1" applyBorder="1" applyAlignment="1" applyProtection="1">
      <alignment horizontal="right" vertical="center" wrapText="1" indent="1"/>
    </xf>
    <xf numFmtId="0" fontId="9" fillId="0" borderId="0" xfId="3" applyFont="1" applyFill="1" applyBorder="1" applyAlignment="1" applyProtection="1"/>
    <xf numFmtId="0" fontId="2" fillId="5" borderId="0" xfId="0" applyFont="1" applyFill="1" applyBorder="1" applyAlignment="1" applyProtection="1">
      <alignment vertical="center"/>
    </xf>
    <xf numFmtId="165" fontId="4" fillId="5" borderId="26" xfId="5" applyNumberFormat="1" applyFont="1" applyFill="1" applyBorder="1" applyAlignment="1" applyProtection="1">
      <alignment horizontal="right" vertical="center" indent="1"/>
    </xf>
    <xf numFmtId="4" fontId="2" fillId="5" borderId="0" xfId="0" applyNumberFormat="1" applyFont="1" applyFill="1" applyBorder="1" applyAlignment="1">
      <alignment horizontal="center" vertical="center"/>
    </xf>
    <xf numFmtId="0" fontId="10" fillId="0" borderId="3" xfId="0" applyFont="1" applyFill="1" applyBorder="1" applyAlignment="1" applyProtection="1">
      <alignment horizontal="center" vertical="center"/>
    </xf>
    <xf numFmtId="10" fontId="2" fillId="5" borderId="3" xfId="3" applyNumberFormat="1" applyFont="1" applyFill="1" applyBorder="1" applyAlignment="1" applyProtection="1">
      <alignment horizontal="center" vertical="center" wrapText="1"/>
    </xf>
    <xf numFmtId="10" fontId="2" fillId="0" borderId="3" xfId="3" applyNumberFormat="1" applyFont="1" applyFill="1" applyBorder="1" applyAlignment="1" applyProtection="1">
      <alignment horizontal="center" vertical="center"/>
    </xf>
    <xf numFmtId="0" fontId="4" fillId="5" borderId="0" xfId="0" applyFont="1" applyFill="1" applyBorder="1" applyAlignment="1" applyProtection="1">
      <alignment vertical="center" wrapText="1"/>
    </xf>
    <xf numFmtId="10" fontId="2" fillId="5" borderId="2" xfId="2" applyNumberFormat="1" applyFont="1" applyFill="1" applyBorder="1" applyAlignment="1" applyProtection="1">
      <alignment horizontal="center" vertical="center" wrapText="1"/>
    </xf>
    <xf numFmtId="0" fontId="2" fillId="0" borderId="3" xfId="0" applyFont="1" applyBorder="1" applyAlignment="1" applyProtection="1">
      <alignment horizontal="center" vertical="center"/>
    </xf>
    <xf numFmtId="0" fontId="4" fillId="2" borderId="0" xfId="0" applyFont="1" applyFill="1" applyBorder="1" applyAlignment="1">
      <alignment horizontal="center" vertical="center" wrapText="1"/>
    </xf>
    <xf numFmtId="168" fontId="2" fillId="5" borderId="0" xfId="0" applyNumberFormat="1" applyFont="1" applyFill="1" applyBorder="1" applyAlignment="1">
      <alignment horizontal="center" vertical="center"/>
    </xf>
    <xf numFmtId="0" fontId="0" fillId="0" borderId="0" xfId="0" applyBorder="1" applyProtection="1"/>
    <xf numFmtId="0" fontId="2" fillId="5" borderId="0" xfId="0" applyFont="1" applyFill="1" applyBorder="1" applyProtection="1"/>
    <xf numFmtId="0" fontId="2" fillId="5" borderId="3" xfId="3" applyFont="1" applyFill="1" applyBorder="1" applyAlignment="1" applyProtection="1">
      <alignment horizontal="center" vertical="center" wrapText="1"/>
    </xf>
    <xf numFmtId="10" fontId="11" fillId="5" borderId="11" xfId="2" applyNumberFormat="1" applyFont="1" applyFill="1" applyBorder="1" applyAlignment="1" applyProtection="1">
      <alignment horizontal="right" indent="3"/>
    </xf>
    <xf numFmtId="0" fontId="10" fillId="5" borderId="34" xfId="0" applyFont="1" applyFill="1" applyBorder="1" applyProtection="1"/>
    <xf numFmtId="0" fontId="10" fillId="0" borderId="0" xfId="0" applyFont="1" applyFill="1" applyBorder="1" applyAlignment="1" applyProtection="1">
      <alignment horizontal="center" vertical="center"/>
    </xf>
    <xf numFmtId="4" fontId="10" fillId="0" borderId="3" xfId="0" applyNumberFormat="1" applyFont="1" applyFill="1" applyBorder="1" applyAlignment="1" applyProtection="1">
      <alignment horizontal="left" vertical="center" wrapText="1"/>
    </xf>
    <xf numFmtId="0" fontId="2" fillId="0" borderId="0" xfId="0" applyFont="1" applyAlignment="1">
      <alignment horizontal="left" vertical="center" wrapText="1"/>
    </xf>
    <xf numFmtId="0" fontId="4" fillId="5" borderId="0" xfId="0" applyFont="1" applyFill="1" applyBorder="1" applyAlignment="1" applyProtection="1">
      <alignment horizontal="center" vertical="center" wrapText="1"/>
    </xf>
    <xf numFmtId="0" fontId="2" fillId="0" borderId="0" xfId="0" applyFont="1" applyAlignment="1">
      <alignment vertical="center" wrapText="1"/>
    </xf>
    <xf numFmtId="0" fontId="14" fillId="0" borderId="0" xfId="0" applyFont="1" applyAlignment="1">
      <alignment vertical="center" wrapText="1"/>
    </xf>
    <xf numFmtId="0" fontId="8" fillId="0" borderId="0" xfId="0" applyFont="1" applyFill="1" applyAlignment="1" applyProtection="1"/>
    <xf numFmtId="4" fontId="10" fillId="0" borderId="3" xfId="0" applyNumberFormat="1" applyFont="1" applyFill="1" applyBorder="1" applyAlignment="1" applyProtection="1">
      <alignment horizontal="right" vertical="center" indent="2"/>
    </xf>
    <xf numFmtId="4" fontId="2" fillId="5" borderId="3" xfId="0" applyNumberFormat="1" applyFont="1" applyFill="1" applyBorder="1" applyAlignment="1" applyProtection="1">
      <alignment horizontal="right" vertical="center" indent="2"/>
    </xf>
    <xf numFmtId="0" fontId="10" fillId="0" borderId="3" xfId="0" applyFont="1" applyFill="1" applyBorder="1" applyAlignment="1" applyProtection="1">
      <alignment horizontal="left" vertical="center" wrapText="1"/>
    </xf>
    <xf numFmtId="0" fontId="21" fillId="5" borderId="0" xfId="0" applyFont="1" applyFill="1" applyBorder="1" applyProtection="1"/>
    <xf numFmtId="0" fontId="10" fillId="5" borderId="0" xfId="0" applyFont="1" applyFill="1" applyBorder="1" applyProtection="1"/>
    <xf numFmtId="0" fontId="11" fillId="0" borderId="29" xfId="0" applyFont="1" applyBorder="1" applyAlignment="1" applyProtection="1">
      <alignment horizontal="center"/>
    </xf>
    <xf numFmtId="0" fontId="11" fillId="0" borderId="30" xfId="0" applyFont="1" applyBorder="1" applyAlignment="1" applyProtection="1">
      <alignment horizontal="center"/>
    </xf>
    <xf numFmtId="0" fontId="10" fillId="5" borderId="12" xfId="0" applyFont="1" applyFill="1" applyBorder="1" applyProtection="1"/>
    <xf numFmtId="0" fontId="10" fillId="5" borderId="4" xfId="0" applyFont="1" applyFill="1" applyBorder="1" applyProtection="1"/>
    <xf numFmtId="0" fontId="11" fillId="0" borderId="10" xfId="0" applyFont="1" applyBorder="1" applyProtection="1"/>
    <xf numFmtId="0" fontId="11" fillId="5" borderId="0" xfId="0" applyFont="1" applyFill="1" applyBorder="1" applyProtection="1"/>
    <xf numFmtId="10" fontId="11" fillId="5" borderId="0" xfId="2" applyNumberFormat="1" applyFont="1" applyFill="1" applyBorder="1" applyAlignment="1" applyProtection="1">
      <alignment horizontal="right" indent="4"/>
    </xf>
    <xf numFmtId="0" fontId="23" fillId="5" borderId="31" xfId="0" applyFont="1" applyFill="1" applyBorder="1" applyProtection="1"/>
    <xf numFmtId="0" fontId="10" fillId="5" borderId="31" xfId="0" applyFont="1" applyFill="1" applyBorder="1" applyProtection="1"/>
    <xf numFmtId="0" fontId="2" fillId="0" borderId="0" xfId="0" applyFont="1" applyBorder="1" applyProtection="1"/>
    <xf numFmtId="0" fontId="2" fillId="0" borderId="0" xfId="0" applyFont="1" applyBorder="1" applyAlignment="1" applyProtection="1">
      <alignment vertical="center" wrapText="1"/>
    </xf>
    <xf numFmtId="0" fontId="4" fillId="0" borderId="3" xfId="0" applyFont="1" applyBorder="1" applyAlignment="1" applyProtection="1">
      <alignment horizontal="center" vertical="center" wrapText="1"/>
    </xf>
    <xf numFmtId="0" fontId="4" fillId="2" borderId="18" xfId="0" applyFont="1" applyFill="1" applyBorder="1" applyAlignment="1" applyProtection="1">
      <alignment vertical="center"/>
    </xf>
    <xf numFmtId="10" fontId="2" fillId="5" borderId="3" xfId="2" applyNumberFormat="1" applyFont="1" applyFill="1" applyBorder="1" applyAlignment="1" applyProtection="1">
      <alignment horizontal="center" vertical="center" wrapText="1"/>
    </xf>
    <xf numFmtId="2" fontId="2" fillId="0" borderId="3" xfId="0" applyNumberFormat="1" applyFont="1" applyBorder="1" applyAlignment="1" applyProtection="1">
      <alignment horizontal="right" vertical="center" indent="2"/>
    </xf>
    <xf numFmtId="4" fontId="4" fillId="5" borderId="0" xfId="0" applyNumberFormat="1" applyFont="1" applyFill="1" applyBorder="1" applyAlignment="1" applyProtection="1">
      <alignment horizontal="center"/>
    </xf>
    <xf numFmtId="0" fontId="28" fillId="0" borderId="25" xfId="4" applyFill="1" applyBorder="1" applyAlignment="1" applyProtection="1"/>
    <xf numFmtId="4" fontId="2" fillId="5" borderId="0"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28" fillId="0" borderId="25" xfId="4" applyFill="1" applyBorder="1" applyAlignment="1" applyProtection="1">
      <alignment horizontal="left"/>
    </xf>
    <xf numFmtId="0" fontId="2" fillId="3" borderId="3" xfId="3" applyFont="1" applyFill="1" applyBorder="1" applyAlignment="1" applyProtection="1">
      <alignment horizontal="center" vertical="center" wrapText="1"/>
    </xf>
    <xf numFmtId="0" fontId="2" fillId="5" borderId="0" xfId="0" applyFont="1" applyFill="1" applyBorder="1" applyAlignment="1" applyProtection="1">
      <alignment horizontal="center"/>
    </xf>
    <xf numFmtId="0" fontId="4" fillId="5" borderId="0" xfId="0" applyFont="1" applyFill="1" applyBorder="1" applyAlignment="1" applyProtection="1">
      <alignment horizontal="center"/>
    </xf>
    <xf numFmtId="0" fontId="4" fillId="2" borderId="2" xfId="0" applyFont="1" applyFill="1" applyBorder="1" applyAlignment="1" applyProtection="1">
      <alignment horizontal="center" vertical="center" wrapText="1"/>
    </xf>
    <xf numFmtId="0" fontId="21" fillId="5" borderId="0" xfId="3" applyFont="1" applyFill="1" applyBorder="1" applyAlignment="1" applyProtection="1">
      <alignment vertical="center" wrapText="1"/>
    </xf>
    <xf numFmtId="0" fontId="35" fillId="5" borderId="0" xfId="3" applyFont="1" applyFill="1" applyBorder="1" applyAlignment="1" applyProtection="1">
      <alignment vertical="center" wrapText="1"/>
    </xf>
    <xf numFmtId="0" fontId="20" fillId="4" borderId="3" xfId="3" applyFont="1" applyFill="1" applyBorder="1" applyAlignment="1" applyProtection="1">
      <alignment horizontal="center" vertical="center" wrapText="1"/>
    </xf>
    <xf numFmtId="0" fontId="23" fillId="5" borderId="36" xfId="3" applyFont="1" applyFill="1" applyBorder="1" applyAlignment="1" applyProtection="1">
      <alignment vertical="center"/>
    </xf>
    <xf numFmtId="4" fontId="23" fillId="5" borderId="36" xfId="3" applyNumberFormat="1" applyFont="1" applyFill="1" applyBorder="1" applyAlignment="1" applyProtection="1">
      <alignment horizontal="right" vertical="center"/>
    </xf>
    <xf numFmtId="0" fontId="20" fillId="4" borderId="37" xfId="3" applyFont="1" applyFill="1" applyBorder="1" applyAlignment="1" applyProtection="1">
      <alignment horizontal="center" vertical="center" wrapText="1"/>
    </xf>
    <xf numFmtId="166" fontId="2" fillId="5" borderId="3" xfId="6" applyNumberFormat="1" applyFont="1" applyFill="1" applyBorder="1" applyAlignment="1" applyProtection="1">
      <alignment horizontal="center" vertical="center"/>
    </xf>
    <xf numFmtId="4" fontId="2" fillId="0" borderId="6" xfId="6" applyNumberFormat="1" applyFont="1" applyBorder="1" applyAlignment="1" applyProtection="1">
      <alignment horizontal="right" vertical="center" indent="1"/>
    </xf>
    <xf numFmtId="0" fontId="2" fillId="4" borderId="3" xfId="3" applyFont="1" applyFill="1" applyBorder="1" applyAlignment="1" applyProtection="1">
      <alignment horizontal="center" vertical="center" wrapText="1"/>
    </xf>
    <xf numFmtId="166" fontId="2" fillId="4" borderId="3" xfId="6" applyNumberFormat="1" applyFont="1" applyFill="1" applyBorder="1" applyAlignment="1" applyProtection="1">
      <alignment horizontal="center" vertical="center"/>
    </xf>
    <xf numFmtId="0" fontId="2" fillId="5" borderId="0" xfId="3" applyFont="1" applyFill="1" applyBorder="1" applyAlignment="1" applyProtection="1">
      <alignment vertical="center"/>
    </xf>
    <xf numFmtId="0" fontId="0" fillId="0" borderId="38" xfId="0" applyBorder="1"/>
    <xf numFmtId="0" fontId="0" fillId="0" borderId="0" xfId="0" applyBorder="1"/>
    <xf numFmtId="0" fontId="2" fillId="5" borderId="0" xfId="3" applyFont="1" applyFill="1" applyBorder="1" applyProtection="1"/>
    <xf numFmtId="4" fontId="2" fillId="5" borderId="0" xfId="3" applyNumberFormat="1" applyFont="1" applyFill="1" applyBorder="1" applyAlignment="1" applyProtection="1">
      <alignment horizontal="right" indent="1"/>
    </xf>
    <xf numFmtId="0" fontId="0" fillId="0" borderId="39" xfId="0" applyBorder="1"/>
    <xf numFmtId="0" fontId="25" fillId="5" borderId="0" xfId="3" applyFont="1" applyFill="1" applyBorder="1" applyAlignment="1" applyProtection="1">
      <alignment horizontal="center" vertical="center"/>
    </xf>
    <xf numFmtId="0" fontId="4" fillId="5" borderId="0" xfId="3" applyFont="1" applyFill="1" applyBorder="1" applyAlignment="1" applyProtection="1">
      <alignment horizontal="right" vertical="center"/>
    </xf>
    <xf numFmtId="4" fontId="2" fillId="0" borderId="3" xfId="0" applyNumberFormat="1" applyFont="1" applyFill="1" applyBorder="1" applyAlignment="1" applyProtection="1">
      <alignment horizontal="right" vertical="center" indent="1"/>
    </xf>
    <xf numFmtId="2" fontId="2" fillId="0" borderId="3" xfId="3" applyNumberFormat="1" applyFont="1" applyFill="1" applyBorder="1" applyAlignment="1" applyProtection="1">
      <alignment horizontal="right" vertical="center" wrapText="1" indent="1"/>
    </xf>
    <xf numFmtId="4" fontId="2" fillId="0" borderId="3" xfId="3" applyNumberFormat="1" applyFont="1" applyFill="1" applyBorder="1" applyAlignment="1" applyProtection="1">
      <alignment horizontal="right" vertical="center" wrapText="1" indent="1"/>
    </xf>
    <xf numFmtId="4" fontId="2" fillId="5" borderId="3" xfId="3" applyNumberFormat="1" applyFont="1" applyFill="1" applyBorder="1" applyAlignment="1" applyProtection="1">
      <alignment horizontal="right" vertical="center" wrapText="1" indent="1"/>
    </xf>
    <xf numFmtId="167" fontId="2" fillId="6" borderId="3" xfId="3" applyNumberFormat="1" applyFont="1" applyFill="1" applyBorder="1" applyAlignment="1" applyProtection="1">
      <alignment horizontal="center" vertical="center" wrapText="1"/>
      <protection locked="0"/>
    </xf>
    <xf numFmtId="10" fontId="11" fillId="6" borderId="33" xfId="2" applyNumberFormat="1" applyFont="1" applyFill="1" applyBorder="1" applyAlignment="1" applyProtection="1">
      <alignment horizontal="right" indent="3"/>
      <protection locked="0"/>
    </xf>
    <xf numFmtId="10" fontId="11" fillId="6" borderId="35" xfId="2" applyNumberFormat="1" applyFont="1" applyFill="1" applyBorder="1" applyAlignment="1" applyProtection="1">
      <alignment horizontal="right" indent="3"/>
      <protection locked="0"/>
    </xf>
    <xf numFmtId="0" fontId="2" fillId="5" borderId="40" xfId="3" applyFont="1" applyFill="1" applyBorder="1" applyAlignment="1" applyProtection="1">
      <alignment horizontal="left" vertical="center" wrapText="1"/>
    </xf>
    <xf numFmtId="0" fontId="2" fillId="5" borderId="3" xfId="3" applyFont="1" applyFill="1" applyBorder="1" applyAlignment="1" applyProtection="1">
      <alignment vertical="center" wrapText="1"/>
    </xf>
    <xf numFmtId="0" fontId="2" fillId="4" borderId="3" xfId="3" applyFont="1" applyFill="1" applyBorder="1" applyAlignment="1" applyProtection="1">
      <alignment vertical="center" wrapText="1"/>
    </xf>
    <xf numFmtId="0" fontId="20" fillId="4" borderId="2" xfId="3" applyFont="1" applyFill="1" applyBorder="1" applyAlignment="1" applyProtection="1">
      <alignment horizontal="center" vertical="center" wrapText="1"/>
    </xf>
    <xf numFmtId="4" fontId="2" fillId="6" borderId="6" xfId="1" applyNumberFormat="1" applyFont="1" applyFill="1" applyBorder="1" applyAlignment="1" applyProtection="1">
      <alignment horizontal="right" vertical="center" indent="1"/>
      <protection locked="0"/>
    </xf>
    <xf numFmtId="169" fontId="4" fillId="3" borderId="11" xfId="3" applyNumberFormat="1" applyFont="1" applyFill="1" applyBorder="1" applyAlignment="1" applyProtection="1">
      <alignment horizontal="right" vertical="center" wrapText="1" indent="1"/>
    </xf>
    <xf numFmtId="169" fontId="4" fillId="4" borderId="3" xfId="0" applyNumberFormat="1" applyFont="1" applyFill="1" applyBorder="1" applyAlignment="1" applyProtection="1">
      <alignment horizontal="right" vertical="center" indent="2"/>
    </xf>
    <xf numFmtId="169" fontId="4" fillId="0" borderId="3" xfId="3" applyNumberFormat="1" applyFont="1" applyFill="1" applyBorder="1" applyAlignment="1" applyProtection="1">
      <alignment horizontal="right" vertical="center" wrapText="1" indent="1"/>
    </xf>
    <xf numFmtId="0" fontId="38" fillId="5" borderId="36" xfId="4" applyFont="1" applyFill="1" applyBorder="1" applyAlignment="1" applyProtection="1">
      <alignment horizontal="left" vertical="center"/>
    </xf>
    <xf numFmtId="0" fontId="38" fillId="0" borderId="36" xfId="4" applyFont="1" applyBorder="1" applyProtection="1"/>
    <xf numFmtId="0" fontId="38" fillId="5" borderId="36" xfId="4" applyFont="1" applyFill="1" applyBorder="1" applyAlignment="1" applyProtection="1">
      <alignment vertical="center" wrapText="1"/>
    </xf>
    <xf numFmtId="0" fontId="8" fillId="0" borderId="0" xfId="0" applyFont="1" applyBorder="1"/>
    <xf numFmtId="0" fontId="38" fillId="5" borderId="0" xfId="4" applyFont="1" applyFill="1" applyBorder="1" applyAlignment="1" applyProtection="1">
      <alignment horizontal="left" vertical="center"/>
    </xf>
    <xf numFmtId="0" fontId="0" fillId="0" borderId="0" xfId="0" applyBorder="1" applyAlignment="1" applyProtection="1">
      <alignment vertical="center"/>
    </xf>
    <xf numFmtId="0" fontId="0" fillId="0" borderId="0" xfId="0" applyAlignment="1">
      <alignment vertical="center"/>
    </xf>
    <xf numFmtId="0" fontId="0" fillId="0" borderId="0" xfId="0" applyAlignment="1" applyProtection="1">
      <alignment vertical="center"/>
    </xf>
    <xf numFmtId="0" fontId="10" fillId="0" borderId="0" xfId="0" applyFont="1" applyFill="1" applyBorder="1" applyAlignment="1" applyProtection="1">
      <alignment horizontal="left" vertical="center" wrapText="1"/>
    </xf>
    <xf numFmtId="4" fontId="2" fillId="0" borderId="0" xfId="0" applyNumberFormat="1" applyFont="1" applyFill="1" applyBorder="1" applyAlignment="1" applyProtection="1">
      <alignment horizontal="right" vertical="center" indent="1"/>
    </xf>
    <xf numFmtId="2" fontId="10" fillId="5" borderId="0" xfId="0" applyNumberFormat="1" applyFont="1" applyFill="1" applyBorder="1" applyAlignment="1" applyProtection="1">
      <alignment horizontal="right" vertical="center" indent="1"/>
    </xf>
    <xf numFmtId="2" fontId="2" fillId="5" borderId="0" xfId="3" applyNumberFormat="1" applyFont="1" applyFill="1" applyBorder="1" applyAlignment="1" applyProtection="1">
      <alignment horizontal="right" vertical="center" wrapText="1" indent="1"/>
    </xf>
    <xf numFmtId="4" fontId="40" fillId="5" borderId="0" xfId="0" applyNumberFormat="1" applyFont="1" applyFill="1" applyBorder="1" applyAlignment="1" applyProtection="1">
      <alignment horizontal="right" vertical="center"/>
    </xf>
    <xf numFmtId="0" fontId="27" fillId="5" borderId="0" xfId="3" applyFont="1" applyFill="1" applyBorder="1" applyAlignment="1" applyProtection="1">
      <alignment horizontal="center" vertical="center"/>
    </xf>
    <xf numFmtId="167" fontId="4" fillId="3" borderId="3" xfId="3" applyNumberFormat="1" applyFont="1" applyFill="1" applyBorder="1" applyAlignment="1" applyProtection="1">
      <alignment horizontal="center" vertical="center" wrapText="1"/>
    </xf>
    <xf numFmtId="4" fontId="32" fillId="0" borderId="0" xfId="0" applyNumberFormat="1" applyFont="1" applyFill="1" applyBorder="1" applyAlignment="1" applyProtection="1">
      <alignment horizontal="right" vertical="center" indent="1"/>
    </xf>
    <xf numFmtId="2" fontId="10" fillId="0" borderId="0" xfId="0" applyNumberFormat="1" applyFont="1" applyFill="1" applyBorder="1" applyAlignment="1" applyProtection="1">
      <alignment horizontal="right" vertical="center" indent="1"/>
    </xf>
    <xf numFmtId="0" fontId="39" fillId="5" borderId="36" xfId="4" applyFont="1" applyFill="1" applyBorder="1" applyProtection="1"/>
    <xf numFmtId="0" fontId="39" fillId="5" borderId="0" xfId="4" applyFont="1" applyFill="1" applyBorder="1" applyProtection="1"/>
    <xf numFmtId="0" fontId="4" fillId="3" borderId="3" xfId="0" applyFont="1" applyFill="1" applyBorder="1" applyAlignment="1" applyProtection="1">
      <alignment horizontal="center" wrapText="1"/>
    </xf>
    <xf numFmtId="0" fontId="2" fillId="0" borderId="3" xfId="0" applyFont="1" applyBorder="1" applyAlignment="1" applyProtection="1">
      <alignment horizontal="center" vertical="center" wrapText="1"/>
    </xf>
    <xf numFmtId="0" fontId="4" fillId="0" borderId="0" xfId="0" applyFont="1" applyBorder="1" applyAlignment="1" applyProtection="1">
      <alignment horizontal="left"/>
    </xf>
    <xf numFmtId="169" fontId="4" fillId="0" borderId="24" xfId="0" applyNumberFormat="1" applyFont="1" applyBorder="1" applyAlignment="1" applyProtection="1">
      <alignment vertical="center"/>
    </xf>
    <xf numFmtId="169" fontId="4" fillId="0" borderId="0" xfId="0" applyNumberFormat="1" applyFont="1" applyBorder="1" applyAlignment="1" applyProtection="1">
      <alignment vertical="center"/>
    </xf>
    <xf numFmtId="169" fontId="2" fillId="0" borderId="3" xfId="0" applyNumberFormat="1" applyFont="1" applyBorder="1" applyAlignment="1" applyProtection="1">
      <alignment vertical="center"/>
    </xf>
    <xf numFmtId="0" fontId="0" fillId="7" borderId="0" xfId="0" applyFill="1" applyAlignment="1">
      <alignment horizontal="left" vertical="center"/>
    </xf>
    <xf numFmtId="0" fontId="2" fillId="7" borderId="0" xfId="0" applyFont="1" applyFill="1" applyAlignment="1">
      <alignment horizontal="left" vertical="center"/>
    </xf>
    <xf numFmtId="0" fontId="2" fillId="7" borderId="0" xfId="0" applyFont="1" applyFill="1"/>
    <xf numFmtId="0" fontId="0" fillId="7" borderId="0" xfId="0" applyFill="1" applyBorder="1"/>
    <xf numFmtId="0" fontId="8" fillId="7" borderId="0" xfId="0" applyFont="1" applyFill="1"/>
    <xf numFmtId="0" fontId="25" fillId="7" borderId="0" xfId="3" applyFont="1" applyFill="1" applyBorder="1" applyAlignment="1" applyProtection="1">
      <alignment horizontal="center" vertical="center"/>
    </xf>
    <xf numFmtId="0" fontId="8" fillId="7" borderId="0" xfId="0" applyFont="1" applyFill="1" applyBorder="1" applyProtection="1"/>
    <xf numFmtId="0" fontId="4" fillId="5" borderId="0"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5" borderId="3" xfId="0" applyFont="1" applyFill="1" applyBorder="1" applyAlignment="1" applyProtection="1">
      <alignment horizontal="center" vertical="center" wrapText="1"/>
    </xf>
    <xf numFmtId="0" fontId="4" fillId="0" borderId="0" xfId="0" applyFont="1" applyBorder="1" applyAlignment="1" applyProtection="1"/>
    <xf numFmtId="0" fontId="4" fillId="6" borderId="3" xfId="0" applyFont="1" applyFill="1" applyBorder="1" applyAlignment="1" applyProtection="1">
      <alignment horizontal="center" vertical="center"/>
    </xf>
    <xf numFmtId="8" fontId="2" fillId="6" borderId="5" xfId="0" applyNumberFormat="1" applyFont="1" applyFill="1" applyBorder="1" applyAlignment="1" applyProtection="1">
      <alignment horizontal="center"/>
      <protection locked="0"/>
    </xf>
    <xf numFmtId="10" fontId="2" fillId="6" borderId="5" xfId="0" applyNumberFormat="1" applyFont="1" applyFill="1" applyBorder="1" applyAlignment="1" applyProtection="1">
      <alignment horizontal="center"/>
      <protection locked="0"/>
    </xf>
    <xf numFmtId="1" fontId="2" fillId="6" borderId="5" xfId="0" applyNumberFormat="1" applyFont="1" applyFill="1" applyBorder="1" applyAlignment="1" applyProtection="1">
      <alignment horizontal="center"/>
      <protection locked="0"/>
    </xf>
    <xf numFmtId="8" fontId="10" fillId="6" borderId="5" xfId="0" applyNumberFormat="1" applyFont="1" applyFill="1" applyBorder="1" applyAlignment="1" applyProtection="1">
      <alignment horizontal="center"/>
      <protection locked="0"/>
    </xf>
    <xf numFmtId="0" fontId="10" fillId="0" borderId="2" xfId="0" applyFont="1" applyFill="1" applyBorder="1" applyAlignment="1" applyProtection="1">
      <alignment horizontal="center" vertical="center"/>
    </xf>
    <xf numFmtId="0" fontId="10" fillId="0" borderId="2" xfId="0" applyFont="1" applyFill="1" applyBorder="1" applyAlignment="1" applyProtection="1">
      <alignment horizontal="left" vertical="center" wrapText="1"/>
    </xf>
    <xf numFmtId="4" fontId="2" fillId="0" borderId="2" xfId="0" applyNumberFormat="1" applyFont="1" applyFill="1" applyBorder="1" applyAlignment="1" applyProtection="1">
      <alignment horizontal="right" vertical="center" indent="1"/>
    </xf>
    <xf numFmtId="2" fontId="2" fillId="0" borderId="2" xfId="3" applyNumberFormat="1" applyFont="1" applyFill="1" applyBorder="1" applyAlignment="1" applyProtection="1">
      <alignment horizontal="right" vertical="center" wrapText="1" indent="1"/>
    </xf>
    <xf numFmtId="4" fontId="2" fillId="0" borderId="2" xfId="3" applyNumberFormat="1" applyFont="1" applyFill="1" applyBorder="1" applyAlignment="1" applyProtection="1">
      <alignment horizontal="right" vertical="center" wrapText="1" indent="1"/>
    </xf>
    <xf numFmtId="4" fontId="2" fillId="5" borderId="2" xfId="3" applyNumberFormat="1" applyFont="1" applyFill="1" applyBorder="1" applyAlignment="1" applyProtection="1">
      <alignment horizontal="right" vertical="center" wrapText="1" indent="1"/>
    </xf>
    <xf numFmtId="169" fontId="4" fillId="0" borderId="2" xfId="3" applyNumberFormat="1" applyFont="1" applyFill="1" applyBorder="1" applyAlignment="1" applyProtection="1">
      <alignment horizontal="right" vertical="center" wrapText="1" indent="1"/>
    </xf>
    <xf numFmtId="0" fontId="12" fillId="5" borderId="8" xfId="0" applyFont="1" applyFill="1" applyBorder="1" applyAlignment="1" applyProtection="1">
      <alignment horizontal="left"/>
    </xf>
    <xf numFmtId="0" fontId="10" fillId="5" borderId="8" xfId="0" applyFont="1" applyFill="1" applyBorder="1" applyAlignment="1" applyProtection="1">
      <alignment horizontal="center"/>
    </xf>
    <xf numFmtId="0" fontId="4" fillId="5" borderId="8" xfId="3" applyFont="1" applyFill="1" applyBorder="1" applyAlignment="1" applyProtection="1">
      <alignment horizontal="center" vertical="center" wrapText="1"/>
    </xf>
    <xf numFmtId="0" fontId="38" fillId="5" borderId="36" xfId="4" applyFont="1" applyFill="1" applyBorder="1" applyAlignment="1" applyProtection="1">
      <alignment horizontal="left"/>
    </xf>
    <xf numFmtId="0" fontId="42" fillId="0" borderId="0" xfId="0" applyFont="1" applyBorder="1" applyAlignment="1" applyProtection="1"/>
    <xf numFmtId="0" fontId="0" fillId="5" borderId="0" xfId="0" applyFill="1" applyBorder="1" applyAlignment="1" applyProtection="1">
      <alignment horizontal="center" vertical="center"/>
    </xf>
    <xf numFmtId="0" fontId="0" fillId="5" borderId="0" xfId="0" applyFill="1" applyProtection="1"/>
    <xf numFmtId="169" fontId="2" fillId="6" borderId="2" xfId="0" applyNumberFormat="1" applyFont="1" applyFill="1" applyBorder="1" applyAlignment="1" applyProtection="1">
      <alignment horizontal="right" vertical="center" indent="1"/>
      <protection locked="0"/>
    </xf>
    <xf numFmtId="169" fontId="2" fillId="6" borderId="3" xfId="0" applyNumberFormat="1" applyFont="1" applyFill="1" applyBorder="1" applyAlignment="1" applyProtection="1">
      <alignment horizontal="right" vertical="center" indent="1"/>
      <protection locked="0"/>
    </xf>
    <xf numFmtId="0" fontId="0" fillId="5" borderId="0" xfId="0" applyFill="1" applyBorder="1" applyProtection="1"/>
    <xf numFmtId="169" fontId="0" fillId="5" borderId="0" xfId="0" applyNumberFormat="1" applyFill="1" applyBorder="1" applyAlignment="1" applyProtection="1">
      <alignment vertical="center"/>
    </xf>
    <xf numFmtId="0" fontId="2" fillId="0" borderId="0" xfId="3"/>
    <xf numFmtId="0" fontId="2" fillId="5" borderId="0" xfId="3" applyFont="1" applyFill="1" applyBorder="1" applyAlignment="1" applyProtection="1">
      <alignment horizontal="right" vertical="center" indent="1"/>
    </xf>
    <xf numFmtId="0" fontId="6" fillId="5" borderId="0" xfId="3" applyFont="1" applyFill="1" applyBorder="1" applyAlignment="1" applyProtection="1">
      <alignment vertical="center"/>
    </xf>
    <xf numFmtId="0" fontId="2" fillId="5" borderId="0" xfId="3" applyFont="1" applyFill="1" applyBorder="1" applyAlignment="1" applyProtection="1">
      <alignment horizontal="left" vertical="center"/>
    </xf>
    <xf numFmtId="0" fontId="4" fillId="5" borderId="0" xfId="3" applyFont="1" applyFill="1" applyBorder="1" applyAlignment="1" applyProtection="1">
      <alignment horizontal="left" vertical="center"/>
    </xf>
    <xf numFmtId="165" fontId="2" fillId="5" borderId="0" xfId="3" applyNumberFormat="1" applyFont="1" applyFill="1" applyBorder="1" applyAlignment="1" applyProtection="1">
      <alignment horizontal="right" vertical="center" indent="1"/>
    </xf>
    <xf numFmtId="0" fontId="30" fillId="5" borderId="18" xfId="3" applyFont="1" applyFill="1" applyBorder="1" applyAlignment="1" applyProtection="1">
      <alignment horizontal="center"/>
    </xf>
    <xf numFmtId="10" fontId="6" fillId="0" borderId="3" xfId="3" applyNumberFormat="1" applyFont="1" applyBorder="1" applyAlignment="1" applyProtection="1">
      <alignment horizontal="justify" vertical="center"/>
    </xf>
    <xf numFmtId="0" fontId="2" fillId="0" borderId="3" xfId="3" applyFont="1" applyBorder="1" applyAlignment="1" applyProtection="1">
      <alignment horizontal="center" vertical="center" wrapText="1"/>
    </xf>
    <xf numFmtId="4" fontId="2" fillId="5" borderId="3" xfId="3" applyNumberFormat="1" applyFont="1" applyFill="1" applyBorder="1" applyAlignment="1" applyProtection="1">
      <alignment horizontal="right" vertical="center" indent="1"/>
    </xf>
    <xf numFmtId="10" fontId="6" fillId="0" borderId="15" xfId="3" applyNumberFormat="1" applyFont="1" applyBorder="1" applyAlignment="1" applyProtection="1">
      <alignment horizontal="justify" vertical="center"/>
    </xf>
    <xf numFmtId="10" fontId="6" fillId="5" borderId="0" xfId="3" applyNumberFormat="1" applyFont="1" applyFill="1" applyBorder="1" applyAlignment="1" applyProtection="1">
      <alignment horizontal="justify" vertical="center"/>
    </xf>
    <xf numFmtId="4" fontId="4" fillId="5" borderId="1" xfId="3" applyNumberFormat="1" applyFont="1" applyFill="1" applyBorder="1" applyAlignment="1" applyProtection="1">
      <alignment horizontal="right" vertical="center" indent="1"/>
    </xf>
    <xf numFmtId="0" fontId="6" fillId="0" borderId="3" xfId="3" applyFont="1" applyBorder="1" applyAlignment="1" applyProtection="1">
      <alignment vertical="center"/>
    </xf>
    <xf numFmtId="4" fontId="2" fillId="5" borderId="19" xfId="3" applyNumberFormat="1" applyFont="1" applyFill="1" applyBorder="1" applyAlignment="1" applyProtection="1">
      <alignment horizontal="right" vertical="center" indent="1"/>
    </xf>
    <xf numFmtId="0" fontId="6" fillId="0" borderId="3" xfId="3" applyFont="1" applyBorder="1" applyAlignment="1" applyProtection="1">
      <alignment horizontal="justify" vertical="center"/>
    </xf>
    <xf numFmtId="10" fontId="6" fillId="5" borderId="15" xfId="3" applyNumberFormat="1" applyFont="1" applyFill="1" applyBorder="1" applyAlignment="1" applyProtection="1">
      <alignment horizontal="justify" vertical="center"/>
    </xf>
    <xf numFmtId="10" fontId="6" fillId="0" borderId="0" xfId="3" applyNumberFormat="1" applyFont="1" applyBorder="1" applyAlignment="1" applyProtection="1">
      <alignment horizontal="justify" vertical="center"/>
    </xf>
    <xf numFmtId="4" fontId="2" fillId="5" borderId="5" xfId="3" applyNumberFormat="1" applyFont="1" applyFill="1" applyBorder="1" applyAlignment="1" applyProtection="1">
      <alignment horizontal="right" vertical="center" indent="1"/>
    </xf>
    <xf numFmtId="165" fontId="2" fillId="0" borderId="3" xfId="3" applyNumberFormat="1" applyFont="1" applyFill="1" applyBorder="1" applyAlignment="1" applyProtection="1">
      <alignment horizontal="right" vertical="center" indent="1"/>
    </xf>
    <xf numFmtId="0" fontId="6" fillId="0" borderId="3" xfId="3" applyFont="1" applyBorder="1" applyAlignment="1" applyProtection="1">
      <alignment vertical="center" shrinkToFit="1"/>
    </xf>
    <xf numFmtId="2" fontId="2" fillId="0" borderId="3" xfId="3" applyNumberFormat="1" applyFont="1" applyFill="1" applyBorder="1" applyAlignment="1" applyProtection="1">
      <alignment horizontal="right" vertical="center" indent="1"/>
    </xf>
    <xf numFmtId="0" fontId="18" fillId="0" borderId="3" xfId="3" applyFont="1" applyBorder="1" applyAlignment="1" applyProtection="1">
      <alignment vertical="center"/>
    </xf>
    <xf numFmtId="10" fontId="6" fillId="5" borderId="3" xfId="3" applyNumberFormat="1" applyFont="1" applyFill="1" applyBorder="1" applyAlignment="1" applyProtection="1">
      <alignment horizontal="justify" vertical="center"/>
    </xf>
    <xf numFmtId="0" fontId="4" fillId="5" borderId="0" xfId="3" applyFont="1" applyFill="1" applyBorder="1" applyAlignment="1" applyProtection="1">
      <alignment horizontal="left"/>
    </xf>
    <xf numFmtId="165" fontId="4" fillId="5" borderId="3" xfId="3" applyNumberFormat="1" applyFont="1" applyFill="1" applyBorder="1" applyAlignment="1" applyProtection="1">
      <alignment horizontal="right" vertical="center" indent="1"/>
    </xf>
    <xf numFmtId="0" fontId="6" fillId="5" borderId="3" xfId="3" applyFont="1" applyFill="1" applyBorder="1" applyAlignment="1" applyProtection="1">
      <alignment vertical="center"/>
    </xf>
    <xf numFmtId="165" fontId="2" fillId="5" borderId="5" xfId="3" applyNumberFormat="1" applyFont="1" applyFill="1" applyBorder="1" applyAlignment="1" applyProtection="1">
      <alignment horizontal="right" vertical="center" indent="1"/>
    </xf>
    <xf numFmtId="0" fontId="6" fillId="0" borderId="3" xfId="3" applyFont="1" applyBorder="1" applyAlignment="1" applyProtection="1">
      <alignment vertical="center" wrapText="1"/>
    </xf>
    <xf numFmtId="0" fontId="5" fillId="5" borderId="0" xfId="3" applyFont="1" applyFill="1" applyBorder="1" applyAlignment="1" applyProtection="1">
      <alignment horizontal="center" vertical="center"/>
    </xf>
    <xf numFmtId="0" fontId="44" fillId="5" borderId="0" xfId="3" applyFont="1" applyFill="1" applyBorder="1" applyAlignment="1" applyProtection="1">
      <alignment horizontal="left" vertical="center"/>
    </xf>
    <xf numFmtId="0" fontId="1" fillId="5" borderId="0" xfId="3" applyFont="1" applyFill="1" applyBorder="1" applyAlignment="1" applyProtection="1">
      <alignment horizontal="left" vertical="center" wrapText="1"/>
    </xf>
    <xf numFmtId="0" fontId="0" fillId="5" borderId="0" xfId="0" applyFill="1" applyBorder="1" applyAlignment="1" applyProtection="1">
      <alignment vertical="center" wrapText="1"/>
    </xf>
    <xf numFmtId="4" fontId="4" fillId="5" borderId="0" xfId="0" applyNumberFormat="1" applyFont="1" applyFill="1" applyBorder="1" applyAlignment="1" applyProtection="1">
      <alignment horizontal="center" vertical="center" wrapText="1"/>
    </xf>
    <xf numFmtId="10" fontId="11" fillId="6" borderId="32" xfId="2" applyNumberFormat="1" applyFont="1" applyFill="1" applyBorder="1" applyAlignment="1" applyProtection="1">
      <alignment horizontal="right" indent="3"/>
      <protection locked="0"/>
    </xf>
    <xf numFmtId="169" fontId="2" fillId="5" borderId="13" xfId="3" applyNumberFormat="1" applyFont="1" applyFill="1" applyBorder="1" applyAlignment="1" applyProtection="1">
      <alignment horizontal="right" indent="1"/>
    </xf>
    <xf numFmtId="4" fontId="2" fillId="4" borderId="6" xfId="6" applyNumberFormat="1" applyFont="1" applyFill="1" applyBorder="1" applyAlignment="1" applyProtection="1">
      <alignment horizontal="right" vertical="center" indent="1"/>
    </xf>
    <xf numFmtId="0" fontId="4" fillId="9" borderId="3" xfId="0" applyFont="1" applyFill="1" applyBorder="1" applyAlignment="1" applyProtection="1">
      <alignment horizontal="center" vertical="center" wrapText="1"/>
    </xf>
    <xf numFmtId="0" fontId="4" fillId="2" borderId="18" xfId="0" applyFont="1" applyFill="1" applyBorder="1" applyAlignment="1" applyProtection="1">
      <alignment vertical="center" wrapText="1"/>
    </xf>
    <xf numFmtId="4" fontId="2" fillId="2" borderId="0" xfId="3" applyNumberFormat="1" applyFont="1" applyFill="1" applyBorder="1" applyAlignment="1">
      <alignment horizontal="left" vertical="center"/>
    </xf>
    <xf numFmtId="0" fontId="2" fillId="0" borderId="0" xfId="3" applyFont="1" applyAlignment="1">
      <alignment horizontal="left"/>
    </xf>
    <xf numFmtId="169" fontId="2" fillId="5" borderId="3" xfId="1" applyNumberFormat="1" applyFont="1" applyFill="1" applyBorder="1" applyAlignment="1" applyProtection="1">
      <alignment horizontal="center"/>
    </xf>
    <xf numFmtId="169" fontId="2" fillId="0" borderId="3" xfId="1" applyNumberFormat="1" applyFont="1" applyFill="1" applyBorder="1" applyAlignment="1" applyProtection="1">
      <alignment horizontal="center"/>
    </xf>
    <xf numFmtId="0" fontId="0" fillId="0" borderId="0" xfId="0" applyFill="1"/>
    <xf numFmtId="0" fontId="37" fillId="5" borderId="36" xfId="3" applyFont="1" applyFill="1" applyBorder="1" applyAlignment="1" applyProtection="1"/>
    <xf numFmtId="0" fontId="2" fillId="5" borderId="22" xfId="3" applyFont="1" applyFill="1" applyBorder="1" applyAlignment="1" applyProtection="1">
      <alignment horizontal="left" vertical="center" wrapText="1"/>
    </xf>
    <xf numFmtId="0" fontId="49" fillId="5" borderId="45" xfId="3" applyFont="1" applyFill="1" applyBorder="1" applyAlignment="1" applyProtection="1"/>
    <xf numFmtId="0" fontId="23" fillId="5" borderId="45" xfId="3" applyFont="1" applyFill="1" applyBorder="1" applyAlignment="1" applyProtection="1">
      <alignment vertical="center"/>
    </xf>
    <xf numFmtId="4" fontId="23" fillId="5" borderId="45" xfId="3" applyNumberFormat="1" applyFont="1" applyFill="1" applyBorder="1" applyAlignment="1" applyProtection="1">
      <alignment horizontal="right" vertical="center"/>
    </xf>
    <xf numFmtId="171" fontId="2" fillId="5" borderId="3" xfId="6" applyNumberFormat="1" applyFont="1" applyFill="1" applyBorder="1" applyAlignment="1" applyProtection="1">
      <alignment horizontal="center" vertical="center"/>
    </xf>
    <xf numFmtId="171" fontId="50" fillId="4" borderId="3" xfId="6" applyNumberFormat="1" applyFont="1" applyFill="1" applyBorder="1" applyAlignment="1" applyProtection="1">
      <alignment horizontal="center" vertical="center"/>
    </xf>
    <xf numFmtId="169" fontId="10" fillId="6" borderId="3" xfId="0" applyNumberFormat="1" applyFont="1" applyFill="1" applyBorder="1" applyAlignment="1" applyProtection="1">
      <alignment horizontal="right" vertical="center" indent="1"/>
      <protection locked="0"/>
    </xf>
    <xf numFmtId="0" fontId="4" fillId="5" borderId="0" xfId="0" applyFont="1" applyFill="1" applyBorder="1" applyAlignment="1" applyProtection="1">
      <alignment horizontal="center"/>
    </xf>
    <xf numFmtId="169" fontId="0" fillId="0" borderId="3" xfId="0" applyNumberFormat="1" applyBorder="1" applyAlignment="1" applyProtection="1">
      <alignment horizontal="center" vertical="center"/>
    </xf>
    <xf numFmtId="0" fontId="0" fillId="0" borderId="3" xfId="0" applyBorder="1" applyAlignment="1" applyProtection="1">
      <alignment horizontal="center" vertical="center"/>
    </xf>
    <xf numFmtId="0" fontId="4" fillId="3" borderId="3" xfId="0" applyFont="1" applyFill="1" applyBorder="1" applyAlignment="1" applyProtection="1">
      <alignment horizontal="center" vertical="center" wrapText="1"/>
    </xf>
    <xf numFmtId="0" fontId="28" fillId="5" borderId="25" xfId="4" applyFill="1" applyBorder="1" applyAlignment="1" applyProtection="1">
      <alignment horizontal="left"/>
    </xf>
    <xf numFmtId="0" fontId="2" fillId="5" borderId="0" xfId="3" applyFont="1" applyFill="1" applyBorder="1" applyAlignment="1" applyProtection="1">
      <alignment horizontal="center" vertical="center" wrapText="1"/>
    </xf>
    <xf numFmtId="0" fontId="4" fillId="5" borderId="0" xfId="3" applyFont="1" applyFill="1" applyBorder="1" applyAlignment="1" applyProtection="1">
      <alignment horizontal="center" vertical="center"/>
    </xf>
    <xf numFmtId="0" fontId="4" fillId="5" borderId="0" xfId="3" applyFont="1" applyFill="1" applyBorder="1" applyAlignment="1" applyProtection="1">
      <alignment horizontal="center" vertical="center" wrapText="1"/>
    </xf>
    <xf numFmtId="0" fontId="4" fillId="0" borderId="0" xfId="0" applyFont="1" applyBorder="1" applyAlignment="1" applyProtection="1">
      <alignment vertical="center"/>
    </xf>
    <xf numFmtId="0" fontId="2" fillId="0" borderId="0"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Border="1" applyAlignment="1" applyProtection="1">
      <alignment horizontal="right" vertical="center"/>
    </xf>
    <xf numFmtId="169" fontId="4" fillId="4" borderId="3" xfId="0" applyNumberFormat="1" applyFont="1" applyFill="1" applyBorder="1" applyAlignment="1" applyProtection="1">
      <alignment vertical="center"/>
    </xf>
    <xf numFmtId="0" fontId="4" fillId="5" borderId="0" xfId="0" applyFont="1" applyFill="1" applyBorder="1" applyAlignment="1" applyProtection="1">
      <alignment horizontal="right" vertical="center"/>
    </xf>
    <xf numFmtId="0" fontId="4" fillId="5" borderId="8" xfId="3" applyFont="1" applyFill="1" applyBorder="1" applyAlignment="1" applyProtection="1">
      <alignment horizontal="left"/>
    </xf>
    <xf numFmtId="0" fontId="4" fillId="5" borderId="8" xfId="3" applyFont="1" applyFill="1" applyBorder="1" applyAlignment="1" applyProtection="1">
      <alignment horizontal="center" wrapText="1"/>
    </xf>
    <xf numFmtId="2" fontId="10" fillId="5" borderId="3" xfId="0" applyNumberFormat="1" applyFont="1" applyFill="1" applyBorder="1" applyAlignment="1" applyProtection="1">
      <alignment horizontal="right" vertical="center" indent="1"/>
    </xf>
    <xf numFmtId="8" fontId="2" fillId="5" borderId="8" xfId="0" applyNumberFormat="1" applyFont="1" applyFill="1" applyBorder="1" applyAlignment="1" applyProtection="1">
      <alignment horizontal="center"/>
    </xf>
    <xf numFmtId="10" fontId="2" fillId="5" borderId="8" xfId="0" applyNumberFormat="1" applyFont="1" applyFill="1" applyBorder="1" applyAlignment="1" applyProtection="1">
      <alignment horizontal="center"/>
    </xf>
    <xf numFmtId="1" fontId="2" fillId="5" borderId="8" xfId="0" applyNumberFormat="1" applyFont="1" applyFill="1" applyBorder="1" applyAlignment="1" applyProtection="1">
      <alignment horizontal="center"/>
    </xf>
    <xf numFmtId="8" fontId="10" fillId="5" borderId="8" xfId="0" applyNumberFormat="1" applyFont="1" applyFill="1" applyBorder="1" applyAlignment="1" applyProtection="1">
      <alignment horizontal="center"/>
    </xf>
    <xf numFmtId="0" fontId="2" fillId="5" borderId="8" xfId="3" applyFont="1" applyFill="1" applyBorder="1" applyAlignment="1" applyProtection="1">
      <alignment horizontal="center" vertical="center" wrapText="1"/>
    </xf>
    <xf numFmtId="2" fontId="10" fillId="5" borderId="2" xfId="0" applyNumberFormat="1" applyFont="1" applyFill="1" applyBorder="1" applyAlignment="1" applyProtection="1">
      <alignment horizontal="right" vertical="center" indent="1"/>
    </xf>
    <xf numFmtId="49" fontId="2" fillId="6" borderId="3" xfId="3" applyNumberFormat="1" applyFont="1" applyFill="1" applyBorder="1" applyAlignment="1" applyProtection="1">
      <alignment horizontal="center" vertical="center" wrapText="1"/>
      <protection locked="0"/>
    </xf>
    <xf numFmtId="169" fontId="2" fillId="0" borderId="3" xfId="0" applyNumberFormat="1" applyFont="1" applyBorder="1" applyAlignment="1" applyProtection="1">
      <alignment horizontal="center" vertical="center"/>
    </xf>
    <xf numFmtId="0" fontId="4" fillId="6" borderId="3" xfId="3" applyFont="1" applyFill="1" applyBorder="1" applyAlignment="1" applyProtection="1">
      <alignment horizontal="center" vertical="center"/>
      <protection locked="0"/>
    </xf>
    <xf numFmtId="4" fontId="2" fillId="6" borderId="3" xfId="3" applyNumberFormat="1" applyFont="1" applyFill="1" applyBorder="1" applyAlignment="1" applyProtection="1">
      <alignment horizontal="right" vertical="center" indent="1"/>
      <protection locked="0"/>
    </xf>
    <xf numFmtId="0" fontId="2" fillId="6" borderId="3" xfId="3" applyFont="1" applyFill="1" applyBorder="1" applyAlignment="1" applyProtection="1">
      <alignment horizontal="center" vertical="center"/>
      <protection locked="0"/>
    </xf>
    <xf numFmtId="170" fontId="2" fillId="6" borderId="3" xfId="3" applyNumberFormat="1" applyFont="1" applyFill="1" applyBorder="1" applyAlignment="1" applyProtection="1">
      <alignment horizontal="center" vertical="center"/>
      <protection locked="0"/>
    </xf>
    <xf numFmtId="4" fontId="2" fillId="6" borderId="5" xfId="3" applyNumberFormat="1" applyFont="1" applyFill="1" applyBorder="1" applyAlignment="1" applyProtection="1">
      <alignment horizontal="right" vertical="center" indent="1"/>
      <protection locked="0"/>
    </xf>
    <xf numFmtId="4" fontId="2" fillId="6" borderId="1" xfId="3" applyNumberFormat="1" applyFont="1" applyFill="1" applyBorder="1" applyAlignment="1" applyProtection="1">
      <alignment horizontal="right" vertical="center" indent="1"/>
      <protection locked="0"/>
    </xf>
    <xf numFmtId="165" fontId="2" fillId="6" borderId="3" xfId="3" applyNumberFormat="1" applyFont="1" applyFill="1" applyBorder="1" applyAlignment="1" applyProtection="1">
      <alignment horizontal="right" vertical="center" indent="1"/>
      <protection locked="0"/>
    </xf>
    <xf numFmtId="165" fontId="2" fillId="6" borderId="5" xfId="3" applyNumberFormat="1" applyFont="1" applyFill="1" applyBorder="1" applyAlignment="1" applyProtection="1">
      <alignment horizontal="right" vertical="center" indent="1"/>
      <protection locked="0"/>
    </xf>
    <xf numFmtId="4" fontId="2" fillId="6" borderId="3" xfId="0" applyNumberFormat="1" applyFont="1" applyFill="1" applyBorder="1" applyAlignment="1" applyProtection="1">
      <alignment horizontal="right" vertical="center" indent="1"/>
      <protection locked="0"/>
    </xf>
    <xf numFmtId="172" fontId="41" fillId="0" borderId="0" xfId="0" applyNumberFormat="1" applyFont="1" applyAlignment="1" applyProtection="1">
      <alignment vertical="center"/>
    </xf>
    <xf numFmtId="0" fontId="2" fillId="6" borderId="3" xfId="3" applyFont="1" applyFill="1" applyBorder="1" applyAlignment="1" applyProtection="1">
      <alignment vertical="center" wrapText="1"/>
      <protection locked="0"/>
    </xf>
    <xf numFmtId="0" fontId="2" fillId="6" borderId="3" xfId="3" applyFont="1" applyFill="1" applyBorder="1" applyAlignment="1" applyProtection="1">
      <alignment horizontal="center" vertical="center" wrapText="1"/>
      <protection locked="0"/>
    </xf>
    <xf numFmtId="0" fontId="2" fillId="5" borderId="0" xfId="0" applyFont="1" applyFill="1" applyBorder="1" applyAlignment="1" applyProtection="1">
      <alignment horizontal="center" vertical="center"/>
    </xf>
    <xf numFmtId="0" fontId="4" fillId="5" borderId="0" xfId="0" applyFont="1" applyFill="1" applyBorder="1" applyAlignment="1" applyProtection="1">
      <alignment horizontal="center"/>
    </xf>
    <xf numFmtId="169" fontId="4" fillId="5" borderId="0" xfId="0" applyNumberFormat="1" applyFont="1" applyFill="1" applyBorder="1" applyAlignment="1" applyProtection="1">
      <alignment vertical="center"/>
    </xf>
    <xf numFmtId="169" fontId="6" fillId="5" borderId="3" xfId="0" applyNumberFormat="1" applyFont="1" applyFill="1" applyBorder="1" applyAlignment="1" applyProtection="1">
      <alignment vertical="center"/>
    </xf>
    <xf numFmtId="0" fontId="0" fillId="5" borderId="0" xfId="0" applyFill="1" applyBorder="1"/>
    <xf numFmtId="0" fontId="0" fillId="5" borderId="24" xfId="0" applyFill="1" applyBorder="1"/>
    <xf numFmtId="169" fontId="4" fillId="5" borderId="0" xfId="0" applyNumberFormat="1" applyFont="1" applyFill="1" applyBorder="1" applyAlignment="1" applyProtection="1">
      <alignment horizontal="center" vertical="center"/>
    </xf>
    <xf numFmtId="169" fontId="5" fillId="5" borderId="1" xfId="0" applyNumberFormat="1" applyFont="1" applyFill="1" applyBorder="1" applyAlignment="1" applyProtection="1">
      <alignment vertical="center"/>
    </xf>
    <xf numFmtId="4" fontId="2" fillId="6" borderId="6" xfId="6" applyNumberFormat="1" applyFont="1" applyFill="1" applyBorder="1" applyAlignment="1" applyProtection="1">
      <alignment horizontal="right" vertical="center" indent="1"/>
      <protection locked="0"/>
    </xf>
    <xf numFmtId="0" fontId="2" fillId="3" borderId="3" xfId="0" applyFont="1" applyFill="1" applyBorder="1" applyAlignment="1" applyProtection="1">
      <alignment horizontal="center" vertical="center"/>
      <protection locked="0"/>
    </xf>
    <xf numFmtId="0" fontId="2" fillId="5" borderId="0" xfId="0" applyFont="1" applyFill="1" applyBorder="1" applyAlignment="1" applyProtection="1">
      <alignment horizontal="left" vertical="center"/>
    </xf>
    <xf numFmtId="0" fontId="4" fillId="3" borderId="3" xfId="0" applyFont="1" applyFill="1" applyBorder="1" applyAlignment="1" applyProtection="1">
      <alignment horizontal="center" vertical="center" wrapText="1"/>
    </xf>
    <xf numFmtId="169" fontId="4" fillId="0" borderId="3" xfId="0" applyNumberFormat="1" applyFont="1" applyBorder="1" applyAlignment="1" applyProtection="1">
      <alignment horizontal="center" vertical="center"/>
    </xf>
    <xf numFmtId="169" fontId="0" fillId="0" borderId="3" xfId="0" applyNumberFormat="1" applyBorder="1" applyAlignment="1" applyProtection="1">
      <alignment horizontal="center" vertical="center"/>
    </xf>
    <xf numFmtId="0" fontId="0" fillId="0" borderId="3" xfId="0" applyBorder="1"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25" fillId="5" borderId="0" xfId="3" applyFont="1" applyFill="1" applyBorder="1" applyAlignment="1" applyProtection="1">
      <alignment horizontal="center" vertical="center"/>
    </xf>
    <xf numFmtId="0" fontId="26" fillId="5" borderId="0" xfId="3" applyFont="1" applyFill="1" applyBorder="1" applyAlignment="1" applyProtection="1">
      <alignment horizontal="center" vertical="center" wrapText="1"/>
    </xf>
    <xf numFmtId="0" fontId="16" fillId="0" borderId="0" xfId="3" applyFont="1" applyFill="1" applyBorder="1" applyAlignment="1" applyProtection="1">
      <alignment horizontal="center" vertical="center"/>
    </xf>
    <xf numFmtId="0" fontId="4" fillId="0" borderId="18" xfId="0" applyFont="1" applyBorder="1" applyAlignment="1" applyProtection="1">
      <alignment horizontal="left"/>
    </xf>
    <xf numFmtId="0" fontId="42" fillId="0" borderId="0" xfId="0" applyFont="1" applyBorder="1" applyAlignment="1" applyProtection="1">
      <alignment horizontal="left"/>
    </xf>
    <xf numFmtId="0" fontId="4" fillId="3" borderId="5" xfId="3" applyFont="1" applyFill="1" applyBorder="1" applyAlignment="1" applyProtection="1">
      <alignment horizontal="center" vertical="center" wrapText="1"/>
    </xf>
    <xf numFmtId="0" fontId="4" fillId="3" borderId="22" xfId="3" applyFont="1" applyFill="1" applyBorder="1" applyAlignment="1" applyProtection="1">
      <alignment horizontal="center" vertical="center" wrapText="1"/>
    </xf>
    <xf numFmtId="0" fontId="4" fillId="3" borderId="2" xfId="3" applyFont="1" applyFill="1" applyBorder="1" applyAlignment="1" applyProtection="1">
      <alignment horizontal="center" vertical="center" wrapText="1"/>
    </xf>
    <xf numFmtId="0" fontId="2" fillId="3" borderId="5" xfId="3" applyFont="1" applyFill="1" applyBorder="1" applyAlignment="1" applyProtection="1">
      <alignment horizontal="center" vertical="center" wrapText="1"/>
    </xf>
    <xf numFmtId="0" fontId="2" fillId="3" borderId="22" xfId="3" applyFont="1" applyFill="1" applyBorder="1" applyAlignment="1" applyProtection="1">
      <alignment horizontal="center" vertical="center" wrapText="1"/>
    </xf>
    <xf numFmtId="0" fontId="2" fillId="3" borderId="2" xfId="3" applyFont="1" applyFill="1" applyBorder="1" applyAlignment="1" applyProtection="1">
      <alignment horizontal="center" vertical="center" wrapText="1"/>
    </xf>
    <xf numFmtId="0" fontId="4" fillId="3" borderId="1" xfId="3" applyFont="1" applyFill="1" applyBorder="1" applyAlignment="1" applyProtection="1">
      <alignment horizontal="center" wrapText="1"/>
    </xf>
    <xf numFmtId="0" fontId="4" fillId="3" borderId="6" xfId="3" applyFont="1" applyFill="1" applyBorder="1" applyAlignment="1" applyProtection="1">
      <alignment horizontal="center" wrapText="1"/>
    </xf>
    <xf numFmtId="0" fontId="2" fillId="3" borderId="1" xfId="3" applyFont="1" applyFill="1" applyBorder="1" applyAlignment="1" applyProtection="1">
      <alignment horizontal="center" vertical="center" wrapText="1"/>
    </xf>
    <xf numFmtId="0" fontId="2" fillId="3" borderId="6" xfId="3" applyFont="1" applyFill="1" applyBorder="1" applyAlignment="1" applyProtection="1">
      <alignment horizontal="center" vertical="center" wrapText="1"/>
    </xf>
    <xf numFmtId="2" fontId="2" fillId="5" borderId="17" xfId="3" applyNumberFormat="1" applyFont="1" applyFill="1" applyBorder="1" applyAlignment="1" applyProtection="1">
      <alignment horizontal="right" vertical="center" wrapText="1" indent="1"/>
    </xf>
    <xf numFmtId="2" fontId="2" fillId="5" borderId="7" xfId="3" applyNumberFormat="1" applyFont="1" applyFill="1" applyBorder="1" applyAlignment="1" applyProtection="1">
      <alignment horizontal="right" vertical="center" wrapText="1" indent="1"/>
    </xf>
    <xf numFmtId="49" fontId="2" fillId="6" borderId="5" xfId="3" applyNumberFormat="1" applyFont="1" applyFill="1" applyBorder="1" applyAlignment="1" applyProtection="1">
      <alignment horizontal="center" vertical="center" wrapText="1"/>
      <protection locked="0"/>
    </xf>
    <xf numFmtId="49" fontId="2" fillId="6" borderId="22" xfId="3" applyNumberFormat="1" applyFont="1" applyFill="1" applyBorder="1" applyAlignment="1" applyProtection="1">
      <alignment horizontal="center" vertical="center" wrapText="1"/>
      <protection locked="0"/>
    </xf>
    <xf numFmtId="0" fontId="4" fillId="6" borderId="19" xfId="3" applyFont="1" applyFill="1" applyBorder="1" applyAlignment="1" applyProtection="1">
      <alignment horizontal="center" wrapText="1"/>
      <protection locked="0"/>
    </xf>
    <xf numFmtId="0" fontId="4" fillId="6" borderId="24" xfId="3" applyFont="1" applyFill="1" applyBorder="1" applyAlignment="1" applyProtection="1">
      <alignment horizontal="center" wrapText="1"/>
      <protection locked="0"/>
    </xf>
    <xf numFmtId="0" fontId="4" fillId="6" borderId="28" xfId="3" applyFont="1" applyFill="1" applyBorder="1" applyAlignment="1" applyProtection="1">
      <alignment horizontal="center" wrapText="1"/>
      <protection locked="0"/>
    </xf>
    <xf numFmtId="0" fontId="4" fillId="6" borderId="17" xfId="3" applyFont="1" applyFill="1" applyBorder="1" applyAlignment="1" applyProtection="1">
      <alignment horizontal="center" wrapText="1"/>
      <protection locked="0"/>
    </xf>
    <xf numFmtId="0" fontId="4" fillId="6" borderId="18" xfId="3" applyFont="1" applyFill="1" applyBorder="1" applyAlignment="1" applyProtection="1">
      <alignment horizontal="center" wrapText="1"/>
      <protection locked="0"/>
    </xf>
    <xf numFmtId="0" fontId="4" fillId="6" borderId="7" xfId="3" applyFont="1" applyFill="1" applyBorder="1" applyAlignment="1" applyProtection="1">
      <alignment horizontal="center" wrapText="1"/>
      <protection locked="0"/>
    </xf>
    <xf numFmtId="4" fontId="2" fillId="6" borderId="3" xfId="0" applyNumberFormat="1" applyFont="1" applyFill="1" applyBorder="1" applyAlignment="1" applyProtection="1">
      <alignment horizontal="center" vertical="center"/>
      <protection locked="0"/>
    </xf>
    <xf numFmtId="2" fontId="2" fillId="5" borderId="1" xfId="3" applyNumberFormat="1" applyFont="1" applyFill="1" applyBorder="1" applyAlignment="1" applyProtection="1">
      <alignment horizontal="right" vertical="center" wrapText="1" indent="1"/>
    </xf>
    <xf numFmtId="2" fontId="2" fillId="5" borderId="6" xfId="3" applyNumberFormat="1" applyFont="1" applyFill="1" applyBorder="1" applyAlignment="1" applyProtection="1">
      <alignment horizontal="right" vertical="center" wrapText="1" indent="1"/>
    </xf>
    <xf numFmtId="4" fontId="2" fillId="6" borderId="3" xfId="0" applyNumberFormat="1" applyFont="1" applyFill="1" applyBorder="1" applyAlignment="1" applyProtection="1">
      <alignment horizontal="center" vertical="center" wrapText="1"/>
      <protection locked="0"/>
    </xf>
    <xf numFmtId="0" fontId="4" fillId="3" borderId="8" xfId="3" applyFont="1" applyFill="1" applyBorder="1" applyAlignment="1" applyProtection="1">
      <alignment horizontal="center" wrapText="1"/>
    </xf>
    <xf numFmtId="2" fontId="10" fillId="5" borderId="17" xfId="0" applyNumberFormat="1" applyFont="1" applyFill="1" applyBorder="1" applyAlignment="1" applyProtection="1">
      <alignment horizontal="right" vertical="center" indent="1"/>
    </xf>
    <xf numFmtId="2" fontId="10" fillId="5" borderId="7" xfId="0" applyNumberFormat="1" applyFont="1" applyFill="1" applyBorder="1" applyAlignment="1" applyProtection="1">
      <alignment horizontal="right" vertical="center" indent="1"/>
    </xf>
    <xf numFmtId="0" fontId="2" fillId="3" borderId="19" xfId="3" applyFont="1" applyFill="1" applyBorder="1" applyAlignment="1" applyProtection="1">
      <alignment horizontal="center" vertical="center" wrapText="1"/>
    </xf>
    <xf numFmtId="0" fontId="2" fillId="3" borderId="28" xfId="3" applyFont="1" applyFill="1" applyBorder="1" applyAlignment="1" applyProtection="1">
      <alignment horizontal="center" vertical="center" wrapText="1"/>
    </xf>
    <xf numFmtId="2" fontId="10" fillId="5" borderId="1" xfId="0" applyNumberFormat="1" applyFont="1" applyFill="1" applyBorder="1" applyAlignment="1" applyProtection="1">
      <alignment horizontal="right" vertical="center" indent="1"/>
    </xf>
    <xf numFmtId="2" fontId="10" fillId="5" borderId="6" xfId="0" applyNumberFormat="1" applyFont="1" applyFill="1" applyBorder="1" applyAlignment="1" applyProtection="1">
      <alignment horizontal="right" vertical="center" indent="1"/>
    </xf>
    <xf numFmtId="0" fontId="3" fillId="5" borderId="24" xfId="3" applyFont="1" applyFill="1" applyBorder="1" applyAlignment="1" applyProtection="1">
      <alignment horizontal="right" vertical="center" wrapText="1"/>
    </xf>
    <xf numFmtId="0" fontId="3" fillId="5" borderId="21" xfId="3" applyFont="1" applyFill="1" applyBorder="1" applyAlignment="1" applyProtection="1">
      <alignment horizontal="right" vertical="center" wrapText="1"/>
    </xf>
    <xf numFmtId="0" fontId="4" fillId="8" borderId="3" xfId="3" applyFont="1" applyFill="1" applyBorder="1" applyAlignment="1" applyProtection="1">
      <alignment horizontal="center" vertical="center"/>
    </xf>
    <xf numFmtId="0" fontId="2" fillId="0" borderId="1" xfId="0" applyFont="1" applyBorder="1" applyAlignment="1" applyProtection="1">
      <alignment vertical="center"/>
    </xf>
    <xf numFmtId="0" fontId="2" fillId="0" borderId="8" xfId="0" applyFont="1" applyBorder="1" applyAlignment="1" applyProtection="1">
      <alignment vertical="center"/>
    </xf>
    <xf numFmtId="0" fontId="2" fillId="0" borderId="6" xfId="0" applyFont="1" applyBorder="1" applyAlignment="1" applyProtection="1">
      <alignment vertical="center"/>
    </xf>
    <xf numFmtId="0" fontId="4" fillId="3" borderId="29" xfId="3" applyFont="1" applyFill="1" applyBorder="1" applyAlignment="1" applyProtection="1">
      <alignment horizontal="center" vertical="center" wrapText="1"/>
    </xf>
    <xf numFmtId="0" fontId="4" fillId="3" borderId="42" xfId="3" applyFont="1" applyFill="1" applyBorder="1" applyAlignment="1" applyProtection="1">
      <alignment horizontal="center" vertical="center" wrapText="1"/>
    </xf>
    <xf numFmtId="0" fontId="4" fillId="3" borderId="23" xfId="3" applyFont="1" applyFill="1" applyBorder="1" applyAlignment="1" applyProtection="1">
      <alignment horizontal="center" vertical="center" wrapText="1"/>
    </xf>
    <xf numFmtId="0" fontId="4" fillId="3" borderId="30" xfId="3" applyFont="1" applyFill="1" applyBorder="1" applyAlignment="1" applyProtection="1">
      <alignment horizontal="center" vertical="center" wrapText="1"/>
    </xf>
    <xf numFmtId="0" fontId="31" fillId="2" borderId="26" xfId="5" applyFont="1" applyFill="1" applyBorder="1" applyAlignment="1" applyProtection="1">
      <alignment horizontal="left" vertical="center" wrapText="1"/>
    </xf>
    <xf numFmtId="0" fontId="2" fillId="0" borderId="1" xfId="3" applyFont="1" applyBorder="1" applyAlignment="1" applyProtection="1">
      <alignment vertical="center"/>
    </xf>
    <xf numFmtId="0" fontId="2" fillId="0" borderId="8" xfId="3" applyFont="1" applyBorder="1" applyAlignment="1" applyProtection="1">
      <alignment vertical="center"/>
    </xf>
    <xf numFmtId="0" fontId="2" fillId="0" borderId="6" xfId="3" applyFont="1" applyBorder="1" applyAlignment="1" applyProtection="1">
      <alignment vertical="center"/>
    </xf>
    <xf numFmtId="0" fontId="4" fillId="5" borderId="1" xfId="3" applyFont="1" applyFill="1" applyBorder="1" applyAlignment="1" applyProtection="1"/>
    <xf numFmtId="0" fontId="4" fillId="5" borderId="8" xfId="3" applyFont="1" applyFill="1" applyBorder="1" applyAlignment="1" applyProtection="1"/>
    <xf numFmtId="0" fontId="4" fillId="5" borderId="6" xfId="3" applyFont="1" applyFill="1" applyBorder="1" applyAlignment="1" applyProtection="1"/>
    <xf numFmtId="0" fontId="2" fillId="0" borderId="19" xfId="3" applyFont="1" applyBorder="1" applyAlignment="1" applyProtection="1">
      <alignment horizontal="justify" vertical="center" wrapText="1"/>
    </xf>
    <xf numFmtId="0" fontId="2" fillId="0" borderId="24" xfId="3" applyFont="1" applyBorder="1" applyAlignment="1" applyProtection="1">
      <alignment horizontal="justify" vertical="center" wrapText="1"/>
    </xf>
    <xf numFmtId="0" fontId="2" fillId="0" borderId="28" xfId="3" applyFont="1" applyBorder="1" applyAlignment="1" applyProtection="1">
      <alignment horizontal="justify" vertical="center" wrapText="1"/>
    </xf>
    <xf numFmtId="0" fontId="28" fillId="5" borderId="25" xfId="4" applyFill="1" applyBorder="1" applyAlignment="1" applyProtection="1">
      <alignment horizontal="left"/>
    </xf>
    <xf numFmtId="0" fontId="2" fillId="0" borderId="19" xfId="3" applyFont="1" applyBorder="1" applyProtection="1"/>
    <xf numFmtId="0" fontId="2" fillId="0" borderId="24" xfId="3" applyFont="1" applyBorder="1" applyProtection="1"/>
    <xf numFmtId="0" fontId="2" fillId="0" borderId="28" xfId="3" applyFont="1" applyBorder="1" applyProtection="1"/>
    <xf numFmtId="0" fontId="2" fillId="0" borderId="3" xfId="3" applyFont="1" applyBorder="1" applyAlignment="1" applyProtection="1">
      <alignment vertical="center"/>
    </xf>
    <xf numFmtId="0" fontId="4" fillId="0" borderId="1" xfId="3" applyFont="1" applyBorder="1" applyAlignment="1" applyProtection="1">
      <alignment vertical="center"/>
    </xf>
    <xf numFmtId="0" fontId="4" fillId="0" borderId="8" xfId="3" applyFont="1" applyBorder="1" applyAlignment="1" applyProtection="1">
      <alignment vertical="center"/>
    </xf>
    <xf numFmtId="0" fontId="4" fillId="0" borderId="6" xfId="3" applyFont="1" applyBorder="1" applyAlignment="1" applyProtection="1">
      <alignment vertical="center"/>
    </xf>
    <xf numFmtId="0" fontId="2" fillId="0" borderId="3" xfId="3" applyFont="1" applyBorder="1" applyProtection="1"/>
    <xf numFmtId="0" fontId="3" fillId="5" borderId="0" xfId="3" applyFont="1" applyFill="1" applyBorder="1" applyAlignment="1" applyProtection="1">
      <alignment horizontal="right" vertical="center" wrapText="1"/>
    </xf>
    <xf numFmtId="0" fontId="3" fillId="5" borderId="13" xfId="3" applyFont="1" applyFill="1" applyBorder="1" applyAlignment="1" applyProtection="1">
      <alignment horizontal="right" vertical="center" wrapText="1"/>
    </xf>
    <xf numFmtId="0" fontId="16" fillId="5" borderId="0" xfId="3" applyFont="1" applyFill="1" applyBorder="1" applyAlignment="1" applyProtection="1">
      <alignment horizontal="center"/>
    </xf>
    <xf numFmtId="0" fontId="2" fillId="5" borderId="0" xfId="3" applyFont="1" applyFill="1" applyBorder="1" applyAlignment="1" applyProtection="1">
      <alignment horizontal="center"/>
    </xf>
    <xf numFmtId="0" fontId="4" fillId="5" borderId="0" xfId="3" applyFont="1" applyFill="1" applyBorder="1" applyAlignment="1" applyProtection="1">
      <alignment horizontal="center"/>
    </xf>
    <xf numFmtId="0" fontId="4" fillId="6" borderId="19" xfId="3" applyFont="1" applyFill="1" applyBorder="1" applyAlignment="1" applyProtection="1">
      <alignment horizontal="center" vertical="center"/>
    </xf>
    <xf numFmtId="0" fontId="4" fillId="6" borderId="24" xfId="3" applyFont="1" applyFill="1" applyBorder="1" applyAlignment="1" applyProtection="1">
      <alignment horizontal="center" vertical="center"/>
    </xf>
    <xf numFmtId="0" fontId="4" fillId="6" borderId="28" xfId="3" applyFont="1" applyFill="1" applyBorder="1" applyAlignment="1" applyProtection="1">
      <alignment horizontal="center" vertical="center"/>
    </xf>
    <xf numFmtId="0" fontId="4" fillId="6" borderId="17" xfId="3" applyFont="1" applyFill="1" applyBorder="1" applyAlignment="1" applyProtection="1">
      <alignment horizontal="center" vertical="center"/>
    </xf>
    <xf numFmtId="0" fontId="4" fillId="6" borderId="18" xfId="3" applyFont="1" applyFill="1" applyBorder="1" applyAlignment="1" applyProtection="1">
      <alignment horizontal="center" vertical="center"/>
    </xf>
    <xf numFmtId="0" fontId="4" fillId="6" borderId="7" xfId="3" applyFont="1" applyFill="1" applyBorder="1" applyAlignment="1" applyProtection="1">
      <alignment horizontal="center" vertical="center"/>
    </xf>
    <xf numFmtId="0" fontId="2" fillId="5" borderId="19" xfId="3" applyFont="1" applyFill="1" applyBorder="1" applyAlignment="1" applyProtection="1">
      <alignment horizontal="center" vertical="center" wrapText="1"/>
    </xf>
    <xf numFmtId="0" fontId="2" fillId="5" borderId="24" xfId="3" applyFont="1" applyFill="1" applyBorder="1" applyAlignment="1" applyProtection="1">
      <alignment horizontal="center" vertical="center" wrapText="1"/>
    </xf>
    <xf numFmtId="0" fontId="2" fillId="5" borderId="28" xfId="3" applyFont="1" applyFill="1" applyBorder="1" applyAlignment="1" applyProtection="1">
      <alignment horizontal="center" vertical="center" wrapText="1"/>
    </xf>
    <xf numFmtId="0" fontId="2" fillId="5" borderId="17" xfId="3" applyFont="1" applyFill="1" applyBorder="1" applyAlignment="1" applyProtection="1">
      <alignment horizontal="center" vertical="center" wrapText="1"/>
    </xf>
    <xf numFmtId="0" fontId="2" fillId="5" borderId="18" xfId="3" applyFont="1" applyFill="1" applyBorder="1" applyAlignment="1" applyProtection="1">
      <alignment horizontal="center" vertical="center" wrapText="1"/>
    </xf>
    <xf numFmtId="0" fontId="2" fillId="5" borderId="7" xfId="3" applyFont="1" applyFill="1" applyBorder="1" applyAlignment="1" applyProtection="1">
      <alignment horizontal="center" vertical="center" wrapText="1"/>
    </xf>
    <xf numFmtId="0" fontId="4" fillId="3" borderId="10" xfId="3" applyFont="1" applyFill="1" applyBorder="1" applyAlignment="1" applyProtection="1">
      <alignment horizontal="center" vertical="center"/>
    </xf>
    <xf numFmtId="0" fontId="4" fillId="3" borderId="9" xfId="3" applyFont="1" applyFill="1" applyBorder="1" applyAlignment="1" applyProtection="1">
      <alignment horizontal="center" vertical="center"/>
    </xf>
    <xf numFmtId="0" fontId="4" fillId="3" borderId="16" xfId="3" applyFont="1" applyFill="1" applyBorder="1" applyAlignment="1" applyProtection="1">
      <alignment horizontal="center" vertical="center"/>
    </xf>
    <xf numFmtId="0" fontId="22" fillId="5" borderId="14" xfId="0" applyFont="1" applyFill="1" applyBorder="1" applyAlignment="1" applyProtection="1">
      <alignment horizontal="left" vertical="top" wrapText="1"/>
    </xf>
    <xf numFmtId="0" fontId="24" fillId="5" borderId="41" xfId="0" applyFont="1" applyFill="1" applyBorder="1" applyAlignment="1" applyProtection="1">
      <alignment horizontal="left" wrapText="1"/>
    </xf>
    <xf numFmtId="0" fontId="24" fillId="5" borderId="20" xfId="0" applyFont="1" applyFill="1" applyBorder="1" applyAlignment="1" applyProtection="1">
      <alignment horizontal="left" wrapText="1"/>
    </xf>
    <xf numFmtId="0" fontId="20" fillId="5" borderId="0" xfId="0" applyFont="1" applyFill="1" applyBorder="1" applyAlignment="1" applyProtection="1">
      <alignment horizontal="center"/>
    </xf>
    <xf numFmtId="0" fontId="11" fillId="5" borderId="0" xfId="0" applyFont="1" applyFill="1" applyBorder="1" applyAlignment="1" applyProtection="1">
      <alignment horizontal="center"/>
    </xf>
    <xf numFmtId="0" fontId="19" fillId="5" borderId="0" xfId="0" applyFont="1" applyFill="1" applyBorder="1" applyAlignment="1" applyProtection="1">
      <alignment horizontal="center" wrapText="1"/>
    </xf>
    <xf numFmtId="0" fontId="21" fillId="5" borderId="0" xfId="0" applyFont="1" applyFill="1" applyBorder="1" applyAlignment="1" applyProtection="1">
      <alignment horizontal="center"/>
    </xf>
    <xf numFmtId="0" fontId="11" fillId="6" borderId="19" xfId="0" applyFont="1" applyFill="1" applyBorder="1" applyAlignment="1" applyProtection="1">
      <alignment horizontal="center"/>
    </xf>
    <xf numFmtId="0" fontId="11" fillId="6" borderId="28" xfId="0" applyFont="1" applyFill="1" applyBorder="1" applyAlignment="1" applyProtection="1">
      <alignment horizontal="center"/>
    </xf>
    <xf numFmtId="0" fontId="11" fillId="6" borderId="17" xfId="0" applyFont="1" applyFill="1" applyBorder="1" applyAlignment="1" applyProtection="1">
      <alignment horizontal="center"/>
    </xf>
    <xf numFmtId="0" fontId="11" fillId="6" borderId="7" xfId="0" applyFont="1" applyFill="1" applyBorder="1" applyAlignment="1" applyProtection="1">
      <alignment horizontal="center"/>
    </xf>
    <xf numFmtId="0" fontId="4" fillId="5" borderId="0" xfId="3" applyFont="1" applyFill="1" applyBorder="1" applyAlignment="1" applyProtection="1">
      <alignment horizontal="center" vertical="center"/>
    </xf>
    <xf numFmtId="0" fontId="35" fillId="5" borderId="0" xfId="3" applyFont="1" applyFill="1" applyBorder="1" applyAlignment="1" applyProtection="1">
      <alignment horizontal="center" vertical="center" wrapText="1"/>
    </xf>
    <xf numFmtId="0" fontId="2" fillId="5" borderId="0" xfId="3" applyFont="1" applyFill="1" applyBorder="1" applyAlignment="1" applyProtection="1">
      <alignment horizontal="center" vertical="center" wrapText="1"/>
    </xf>
    <xf numFmtId="0" fontId="4" fillId="5" borderId="0" xfId="3" applyFont="1" applyFill="1" applyBorder="1" applyAlignment="1" applyProtection="1">
      <alignment horizontal="center" vertical="center" wrapText="1"/>
    </xf>
    <xf numFmtId="0" fontId="4" fillId="6" borderId="19" xfId="0" applyFont="1" applyFill="1" applyBorder="1" applyAlignment="1" applyProtection="1">
      <alignment horizontal="center" vertical="center"/>
    </xf>
    <xf numFmtId="0" fontId="4" fillId="6" borderId="24" xfId="0" applyFont="1" applyFill="1" applyBorder="1" applyAlignment="1" applyProtection="1">
      <alignment horizontal="center" vertical="center"/>
    </xf>
    <xf numFmtId="0" fontId="4" fillId="6" borderId="28" xfId="0" applyFont="1" applyFill="1" applyBorder="1" applyAlignment="1" applyProtection="1">
      <alignment horizontal="center" vertical="center"/>
    </xf>
    <xf numFmtId="0" fontId="4" fillId="6" borderId="17" xfId="0" applyFont="1" applyFill="1" applyBorder="1" applyAlignment="1" applyProtection="1">
      <alignment horizontal="center" vertical="center"/>
    </xf>
    <xf numFmtId="0" fontId="4" fillId="6" borderId="18" xfId="0" applyFont="1" applyFill="1" applyBorder="1" applyAlignment="1" applyProtection="1">
      <alignment horizontal="center" vertical="center"/>
    </xf>
    <xf numFmtId="0" fontId="4" fillId="6" borderId="7" xfId="0" applyFont="1" applyFill="1" applyBorder="1" applyAlignment="1" applyProtection="1">
      <alignment horizontal="center" vertical="center"/>
    </xf>
    <xf numFmtId="0" fontId="36" fillId="3" borderId="10" xfId="3" applyFont="1" applyFill="1" applyBorder="1" applyAlignment="1" applyProtection="1">
      <alignment horizontal="center" vertical="center" wrapText="1"/>
    </xf>
    <xf numFmtId="0" fontId="36" fillId="3" borderId="9" xfId="3" applyFont="1" applyFill="1" applyBorder="1" applyAlignment="1" applyProtection="1">
      <alignment horizontal="center" vertical="center" wrapText="1"/>
    </xf>
    <xf numFmtId="0" fontId="36" fillId="3" borderId="16" xfId="3" applyFont="1" applyFill="1" applyBorder="1" applyAlignment="1" applyProtection="1">
      <alignment horizontal="center" vertical="center" wrapText="1"/>
    </xf>
    <xf numFmtId="0" fontId="4" fillId="9" borderId="46" xfId="0" applyFont="1" applyFill="1" applyBorder="1" applyAlignment="1" applyProtection="1">
      <alignment horizontal="center" vertical="center" wrapText="1"/>
    </xf>
    <xf numFmtId="0" fontId="4" fillId="9" borderId="2" xfId="0" applyFont="1" applyFill="1" applyBorder="1" applyAlignment="1" applyProtection="1">
      <alignment horizontal="center" vertical="center" wrapText="1"/>
    </xf>
    <xf numFmtId="0" fontId="37" fillId="5" borderId="36" xfId="3" applyFont="1" applyFill="1" applyBorder="1" applyAlignment="1" applyProtection="1">
      <alignment horizontal="left"/>
    </xf>
    <xf numFmtId="0" fontId="4" fillId="2" borderId="0" xfId="3" applyFont="1" applyFill="1" applyBorder="1" applyAlignment="1">
      <alignment horizontal="left" vertical="center" wrapText="1"/>
    </xf>
    <xf numFmtId="0" fontId="4" fillId="5" borderId="46" xfId="0" applyFont="1" applyFill="1" applyBorder="1" applyAlignment="1" applyProtection="1">
      <alignment horizontal="center" vertical="center"/>
    </xf>
    <xf numFmtId="0" fontId="4" fillId="5" borderId="2" xfId="0" applyFont="1" applyFill="1" applyBorder="1" applyAlignment="1" applyProtection="1">
      <alignment horizontal="center" vertical="center"/>
    </xf>
    <xf numFmtId="0" fontId="4" fillId="5" borderId="46" xfId="0" applyFont="1" applyFill="1" applyBorder="1" applyAlignment="1" applyProtection="1">
      <alignment horizontal="center" vertical="center" wrapText="1"/>
    </xf>
    <xf numFmtId="0" fontId="4" fillId="5" borderId="2" xfId="0" applyFont="1" applyFill="1" applyBorder="1" applyAlignment="1" applyProtection="1">
      <alignment horizontal="center" vertical="center" wrapText="1"/>
    </xf>
    <xf numFmtId="0" fontId="4" fillId="2" borderId="46"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9" borderId="46" xfId="0" applyFont="1" applyFill="1" applyBorder="1" applyAlignment="1" applyProtection="1">
      <alignment horizontal="center" vertical="center"/>
    </xf>
    <xf numFmtId="0" fontId="4" fillId="9" borderId="2" xfId="0" applyFont="1" applyFill="1" applyBorder="1" applyAlignment="1" applyProtection="1">
      <alignment horizontal="center" vertical="center"/>
    </xf>
    <xf numFmtId="0" fontId="4" fillId="3" borderId="5"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7" fillId="5" borderId="43" xfId="3" applyFont="1" applyFill="1" applyBorder="1" applyAlignment="1" applyProtection="1">
      <alignment horizontal="center"/>
    </xf>
    <xf numFmtId="0" fontId="4" fillId="5" borderId="44" xfId="0" applyFont="1" applyFill="1" applyBorder="1" applyAlignment="1" applyProtection="1">
      <alignment horizontal="center" vertical="center"/>
    </xf>
    <xf numFmtId="0" fontId="4" fillId="5" borderId="44" xfId="0" applyFont="1" applyFill="1" applyBorder="1" applyAlignment="1" applyProtection="1">
      <alignment horizontal="center" vertical="center" wrapText="1"/>
    </xf>
    <xf numFmtId="0" fontId="4" fillId="2" borderId="44"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xf>
    <xf numFmtId="0" fontId="4" fillId="3" borderId="2" xfId="0" applyFont="1" applyFill="1" applyBorder="1" applyAlignment="1" applyProtection="1">
      <alignment horizontal="center" vertical="center"/>
    </xf>
    <xf numFmtId="0" fontId="4" fillId="5" borderId="5" xfId="0" applyFont="1" applyFill="1" applyBorder="1" applyAlignment="1" applyProtection="1">
      <alignment horizontal="center" vertical="center"/>
    </xf>
    <xf numFmtId="0" fontId="4" fillId="5" borderId="5"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xf>
    <xf numFmtId="0" fontId="46" fillId="5" borderId="45" xfId="3" applyFont="1" applyFill="1" applyBorder="1" applyAlignment="1" applyProtection="1">
      <alignment horizontal="center"/>
    </xf>
    <xf numFmtId="0" fontId="2" fillId="0" borderId="0" xfId="0" applyFont="1" applyBorder="1" applyAlignment="1" applyProtection="1">
      <alignment horizontal="center"/>
    </xf>
    <xf numFmtId="0" fontId="4" fillId="3" borderId="10" xfId="3" applyFont="1" applyFill="1" applyBorder="1" applyAlignment="1" applyProtection="1">
      <alignment horizontal="center" vertical="center" wrapText="1"/>
    </xf>
    <xf numFmtId="0" fontId="4" fillId="3" borderId="9" xfId="3" applyFont="1" applyFill="1" applyBorder="1" applyAlignment="1" applyProtection="1">
      <alignment horizontal="center" vertical="center" wrapText="1"/>
    </xf>
    <xf numFmtId="0" fontId="4" fillId="3" borderId="16" xfId="3" applyFont="1" applyFill="1" applyBorder="1" applyAlignment="1" applyProtection="1">
      <alignment horizontal="center" vertical="center" wrapText="1"/>
    </xf>
    <xf numFmtId="0" fontId="4" fillId="5" borderId="1" xfId="0" applyFont="1" applyFill="1" applyBorder="1" applyAlignment="1" applyProtection="1">
      <alignment horizontal="center" vertical="center"/>
    </xf>
    <xf numFmtId="0" fontId="4" fillId="5" borderId="6" xfId="0" applyFont="1" applyFill="1" applyBorder="1" applyAlignment="1" applyProtection="1">
      <alignment horizontal="center" vertical="center"/>
    </xf>
    <xf numFmtId="0" fontId="16" fillId="5" borderId="0" xfId="0" applyFont="1" applyFill="1" applyBorder="1" applyAlignment="1" applyProtection="1">
      <alignment horizontal="center"/>
    </xf>
    <xf numFmtId="0" fontId="2" fillId="5" borderId="0" xfId="0" applyFont="1" applyFill="1" applyBorder="1" applyAlignment="1" applyProtection="1">
      <alignment horizontal="center" vertical="center"/>
    </xf>
    <xf numFmtId="0" fontId="4" fillId="5" borderId="0" xfId="0" applyFont="1" applyFill="1" applyBorder="1" applyAlignment="1" applyProtection="1">
      <alignment horizontal="center"/>
    </xf>
    <xf numFmtId="0" fontId="4" fillId="6" borderId="19" xfId="3" applyFont="1" applyFill="1" applyBorder="1" applyAlignment="1" applyProtection="1">
      <alignment horizontal="center" vertical="center" wrapText="1"/>
    </xf>
    <xf numFmtId="0" fontId="4" fillId="6" borderId="24" xfId="3" applyFont="1" applyFill="1" applyBorder="1" applyAlignment="1" applyProtection="1">
      <alignment horizontal="center" vertical="center" wrapText="1"/>
    </xf>
    <xf numFmtId="0" fontId="4" fillId="6" borderId="28" xfId="3" applyFont="1" applyFill="1" applyBorder="1" applyAlignment="1" applyProtection="1">
      <alignment horizontal="center" vertical="center" wrapText="1"/>
    </xf>
    <xf numFmtId="0" fontId="4" fillId="6" borderId="17" xfId="3" applyFont="1" applyFill="1" applyBorder="1" applyAlignment="1" applyProtection="1">
      <alignment horizontal="center" vertical="center" wrapText="1"/>
    </xf>
    <xf numFmtId="0" fontId="4" fillId="6" borderId="18" xfId="3" applyFont="1" applyFill="1" applyBorder="1" applyAlignment="1" applyProtection="1">
      <alignment horizontal="center" vertical="center" wrapText="1"/>
    </xf>
    <xf numFmtId="0" fontId="4" fillId="6" borderId="7" xfId="3"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Border="1" applyAlignment="1" applyProtection="1">
      <alignment horizontal="left" vertical="center" wrapText="1"/>
    </xf>
    <xf numFmtId="0" fontId="4" fillId="0" borderId="3" xfId="0" applyFont="1" applyBorder="1" applyAlignment="1" applyProtection="1">
      <alignment horizontal="center" vertical="center"/>
    </xf>
    <xf numFmtId="0" fontId="4" fillId="2" borderId="0" xfId="0" applyFont="1" applyFill="1" applyBorder="1" applyAlignment="1">
      <alignment horizontal="center" vertical="center" wrapText="1"/>
    </xf>
    <xf numFmtId="0" fontId="2" fillId="2" borderId="0" xfId="0" applyFont="1" applyFill="1" applyBorder="1" applyAlignment="1" applyProtection="1">
      <alignment horizontal="left" vertical="center" wrapText="1"/>
    </xf>
    <xf numFmtId="0" fontId="2" fillId="7" borderId="0" xfId="0" applyFont="1" applyFill="1" applyBorder="1" applyAlignment="1">
      <alignment horizontal="left" vertical="center" wrapText="1"/>
    </xf>
    <xf numFmtId="0" fontId="2" fillId="7" borderId="27" xfId="0" applyFont="1" applyFill="1" applyBorder="1" applyAlignment="1">
      <alignment horizontal="left" vertical="center" wrapText="1"/>
    </xf>
    <xf numFmtId="0" fontId="47" fillId="5" borderId="47" xfId="3" applyFont="1" applyFill="1" applyBorder="1" applyAlignment="1" applyProtection="1">
      <alignment horizontal="center"/>
    </xf>
    <xf numFmtId="0" fontId="48" fillId="5" borderId="18" xfId="3" applyFont="1" applyFill="1" applyBorder="1" applyAlignment="1" applyProtection="1">
      <alignment horizontal="center"/>
    </xf>
    <xf numFmtId="0" fontId="4" fillId="2" borderId="5"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4" fillId="5" borderId="47" xfId="0" applyFont="1" applyFill="1" applyBorder="1" applyAlignment="1" applyProtection="1">
      <alignment horizontal="center" wrapText="1"/>
    </xf>
  </cellXfs>
  <cellStyles count="7">
    <cellStyle name="Moeda" xfId="1" builtinId="4"/>
    <cellStyle name="Moeda_Plan1" xfId="6"/>
    <cellStyle name="Normal" xfId="0" builtinId="0"/>
    <cellStyle name="Normal 2" xfId="3"/>
    <cellStyle name="Porcentagem" xfId="2" builtinId="5"/>
    <cellStyle name="Título 2" xfId="4" builtinId="17"/>
    <cellStyle name="Título 3" xfId="5" builtinId="1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color rgb="FF1D08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OS%20-%20TRE/SECOFC/SCCAT/Planilhas%20de%20Terceiriza&#231;&#227;o/2021/2021_5094%20Aux%20Adm%20I-II-II%20Eleicoes%202022/Planilha%20de%20Custos%20-%20Estimativa%20TRE%20-%20Aux%20Adm%20Elei&#231;&#245;es%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IVA POR POSTO"/>
      <sheetName val="ENCARGOS SOCIAIS"/>
      <sheetName val="CITL"/>
      <sheetName val="HORA EXTRA"/>
      <sheetName val="INSUMO"/>
    </sheetNames>
    <sheetDataSet>
      <sheetData sheetId="0">
        <row r="1">
          <cell r="A1" t="str">
            <v>TRIBUNAL REGIONAL ELEITORAL DO PARANÁ</v>
          </cell>
        </row>
      </sheetData>
      <sheetData sheetId="1"/>
      <sheetData sheetId="2" refreshError="1"/>
      <sheetData sheetId="3" refreshError="1"/>
      <sheetData sheetId="4"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5"/>
  <sheetViews>
    <sheetView showGridLines="0" tabSelected="1" view="pageBreakPreview" topLeftCell="A2" zoomScale="80" zoomScaleNormal="100" zoomScaleSheetLayoutView="80" workbookViewId="0">
      <selection activeCell="C16" sqref="C16"/>
    </sheetView>
  </sheetViews>
  <sheetFormatPr defaultRowHeight="12.75" x14ac:dyDescent="0.2"/>
  <cols>
    <col min="1" max="1" width="7.140625" style="6" customWidth="1"/>
    <col min="2" max="2" width="28.28515625" style="6" customWidth="1"/>
    <col min="3" max="5" width="15.7109375" style="6" customWidth="1"/>
    <col min="6" max="6" width="9.5703125" style="6" customWidth="1"/>
    <col min="7" max="9" width="8.28515625" style="6" customWidth="1"/>
    <col min="10" max="19" width="15.7109375" style="6" customWidth="1"/>
    <col min="20" max="16384" width="9.140625" style="6"/>
  </cols>
  <sheetData>
    <row r="1" spans="1:22" s="3" customFormat="1" ht="20.25" customHeight="1" x14ac:dyDescent="0.3">
      <c r="A1" s="273" t="s">
        <v>141</v>
      </c>
      <c r="B1" s="273"/>
      <c r="C1" s="273"/>
      <c r="D1" s="273"/>
      <c r="E1" s="273"/>
      <c r="F1" s="273"/>
      <c r="G1" s="273"/>
      <c r="H1" s="273"/>
      <c r="I1" s="273"/>
      <c r="J1" s="273"/>
      <c r="K1" s="273"/>
      <c r="L1" s="273"/>
      <c r="M1" s="273"/>
      <c r="N1" s="273"/>
      <c r="O1" s="273"/>
      <c r="P1" s="273"/>
      <c r="Q1" s="273"/>
      <c r="R1" s="273"/>
      <c r="S1" s="273"/>
      <c r="T1" s="21"/>
      <c r="U1" s="21"/>
      <c r="V1" s="21"/>
    </row>
    <row r="2" spans="1:22" s="3" customFormat="1" ht="18.75" customHeight="1" x14ac:dyDescent="0.3">
      <c r="A2" s="274" t="s">
        <v>220</v>
      </c>
      <c r="B2" s="274"/>
      <c r="C2" s="274"/>
      <c r="D2" s="274"/>
      <c r="E2" s="274"/>
      <c r="F2" s="274"/>
      <c r="G2" s="274"/>
      <c r="H2" s="274"/>
      <c r="I2" s="274"/>
      <c r="J2" s="274"/>
      <c r="K2" s="274"/>
      <c r="L2" s="274"/>
      <c r="M2" s="274"/>
      <c r="N2" s="274"/>
      <c r="O2" s="274"/>
      <c r="P2" s="274"/>
      <c r="Q2" s="274"/>
      <c r="R2" s="274"/>
      <c r="S2" s="274"/>
      <c r="T2" s="21"/>
      <c r="U2" s="21"/>
      <c r="V2" s="21"/>
    </row>
    <row r="3" spans="1:22" s="138" customFormat="1" ht="18.75" customHeight="1" x14ac:dyDescent="0.25">
      <c r="A3" s="275" t="s">
        <v>170</v>
      </c>
      <c r="B3" s="275"/>
      <c r="C3" s="275"/>
      <c r="D3" s="275"/>
      <c r="E3" s="275"/>
      <c r="F3" s="275"/>
      <c r="G3" s="275"/>
      <c r="H3" s="275"/>
      <c r="I3" s="275"/>
      <c r="J3" s="275"/>
      <c r="K3" s="275"/>
      <c r="L3" s="275"/>
      <c r="M3" s="275"/>
      <c r="N3" s="275"/>
      <c r="O3" s="275"/>
      <c r="P3" s="275"/>
      <c r="Q3" s="275"/>
      <c r="R3" s="275"/>
      <c r="S3" s="275"/>
      <c r="T3" s="137"/>
      <c r="U3" s="137"/>
      <c r="V3" s="137"/>
    </row>
    <row r="4" spans="1:22" s="3" customFormat="1" ht="15" customHeight="1" x14ac:dyDescent="0.25">
      <c r="A4" s="120"/>
      <c r="B4" s="120"/>
      <c r="C4" s="120"/>
      <c r="D4" s="120"/>
      <c r="E4" s="120"/>
      <c r="F4" s="120"/>
      <c r="G4" s="120"/>
      <c r="H4" s="120"/>
      <c r="I4" s="120"/>
      <c r="J4" s="120"/>
      <c r="K4" s="120"/>
      <c r="L4" s="120"/>
      <c r="M4" s="120"/>
      <c r="N4" s="120"/>
      <c r="P4" s="120"/>
      <c r="Q4" s="120"/>
      <c r="R4" s="91" t="s">
        <v>60</v>
      </c>
      <c r="S4" s="121" t="s">
        <v>168</v>
      </c>
      <c r="T4" s="90"/>
      <c r="U4" s="90"/>
      <c r="V4" s="90"/>
    </row>
    <row r="5" spans="1:22" s="3" customFormat="1" ht="15" customHeight="1" x14ac:dyDescent="0.25">
      <c r="A5" s="33"/>
      <c r="B5" s="33"/>
      <c r="C5" s="33"/>
      <c r="D5" s="33"/>
      <c r="E5" s="33"/>
      <c r="F5" s="33"/>
      <c r="G5" s="33"/>
      <c r="H5" s="33"/>
      <c r="I5" s="33"/>
      <c r="J5" s="33"/>
      <c r="K5" s="33"/>
      <c r="L5" s="33"/>
      <c r="M5" s="33"/>
      <c r="N5" s="33"/>
      <c r="R5" s="91" t="s">
        <v>176</v>
      </c>
      <c r="S5" s="242"/>
    </row>
    <row r="6" spans="1:22" s="3" customFormat="1" ht="15" customHeight="1" x14ac:dyDescent="0.25">
      <c r="A6" s="33"/>
      <c r="B6" s="33"/>
      <c r="C6" s="33"/>
      <c r="D6" s="33"/>
      <c r="E6" s="33"/>
      <c r="F6" s="33"/>
      <c r="G6" s="33"/>
      <c r="H6" s="33"/>
      <c r="I6" s="33"/>
      <c r="J6" s="33"/>
      <c r="K6" s="33"/>
      <c r="L6" s="33"/>
      <c r="M6" s="33"/>
      <c r="N6" s="33"/>
      <c r="R6" s="91" t="s">
        <v>61</v>
      </c>
      <c r="S6" s="96"/>
    </row>
    <row r="7" spans="1:22" s="3" customFormat="1" ht="15" customHeight="1" x14ac:dyDescent="0.25">
      <c r="A7" s="276"/>
      <c r="B7" s="276"/>
      <c r="C7" s="33"/>
      <c r="D7" s="33"/>
      <c r="E7" s="33"/>
      <c r="F7" s="33"/>
      <c r="G7" s="33"/>
      <c r="H7" s="33"/>
      <c r="I7" s="33"/>
      <c r="J7" s="33"/>
      <c r="K7" s="33"/>
      <c r="L7" s="33"/>
      <c r="M7" s="33"/>
      <c r="N7" s="33"/>
      <c r="O7" s="33"/>
      <c r="P7" s="33"/>
      <c r="Q7" s="33"/>
      <c r="R7" s="33"/>
      <c r="S7" s="33"/>
    </row>
    <row r="8" spans="1:22" s="3" customFormat="1" ht="15" customHeight="1" x14ac:dyDescent="0.25">
      <c r="A8" s="292" t="s">
        <v>162</v>
      </c>
      <c r="B8" s="293"/>
      <c r="C8" s="293"/>
      <c r="D8" s="293"/>
      <c r="E8" s="293"/>
      <c r="F8" s="293"/>
      <c r="G8" s="293"/>
      <c r="H8" s="293"/>
      <c r="I8" s="293"/>
      <c r="J8" s="293"/>
      <c r="K8" s="293"/>
      <c r="L8" s="293"/>
      <c r="M8" s="293"/>
      <c r="N8" s="293"/>
      <c r="O8" s="293"/>
      <c r="P8" s="293"/>
      <c r="Q8" s="293"/>
      <c r="R8" s="293"/>
      <c r="S8" s="294"/>
    </row>
    <row r="9" spans="1:22" s="3" customFormat="1" ht="15" customHeight="1" x14ac:dyDescent="0.25">
      <c r="A9" s="295" t="s">
        <v>163</v>
      </c>
      <c r="B9" s="296"/>
      <c r="C9" s="296"/>
      <c r="D9" s="296"/>
      <c r="E9" s="296"/>
      <c r="F9" s="296"/>
      <c r="G9" s="296"/>
      <c r="H9" s="296"/>
      <c r="I9" s="296"/>
      <c r="J9" s="296"/>
      <c r="K9" s="296"/>
      <c r="L9" s="296"/>
      <c r="M9" s="296"/>
      <c r="N9" s="296"/>
      <c r="O9" s="296"/>
      <c r="P9" s="296"/>
      <c r="Q9" s="296"/>
      <c r="R9" s="296"/>
      <c r="S9" s="297"/>
    </row>
    <row r="10" spans="1:22" s="3" customFormat="1" ht="30" customHeight="1" x14ac:dyDescent="0.25">
      <c r="A10" s="233"/>
      <c r="B10" s="234"/>
      <c r="C10" s="234"/>
      <c r="D10" s="234"/>
      <c r="E10" s="234"/>
      <c r="F10" s="234"/>
      <c r="G10" s="234"/>
      <c r="H10" s="234"/>
      <c r="I10" s="234"/>
      <c r="J10" s="234"/>
      <c r="K10" s="234"/>
      <c r="L10" s="234"/>
      <c r="M10" s="234"/>
      <c r="N10" s="234"/>
      <c r="O10" s="234"/>
      <c r="P10" s="234"/>
      <c r="Q10" s="234"/>
      <c r="R10" s="234"/>
      <c r="S10" s="234"/>
    </row>
    <row r="11" spans="1:22" s="44" customFormat="1" ht="15" customHeight="1" x14ac:dyDescent="0.25">
      <c r="A11" s="281" t="s">
        <v>11</v>
      </c>
      <c r="B11" s="278" t="s">
        <v>12</v>
      </c>
      <c r="C11" s="284" t="s">
        <v>22</v>
      </c>
      <c r="D11" s="285"/>
      <c r="E11" s="278" t="s">
        <v>13</v>
      </c>
      <c r="F11" s="284" t="s">
        <v>14</v>
      </c>
      <c r="G11" s="302"/>
      <c r="H11" s="302"/>
      <c r="I11" s="302"/>
      <c r="J11" s="302"/>
      <c r="K11" s="302"/>
      <c r="L11" s="302"/>
      <c r="M11" s="302"/>
      <c r="N11" s="302"/>
      <c r="O11" s="285"/>
      <c r="P11" s="278" t="s">
        <v>14</v>
      </c>
      <c r="Q11" s="278" t="s">
        <v>15</v>
      </c>
      <c r="R11" s="278" t="s">
        <v>179</v>
      </c>
      <c r="S11" s="278" t="s">
        <v>148</v>
      </c>
    </row>
    <row r="12" spans="1:22" s="4" customFormat="1" ht="45" customHeight="1" x14ac:dyDescent="0.25">
      <c r="A12" s="282"/>
      <c r="B12" s="279"/>
      <c r="C12" s="281" t="s">
        <v>16</v>
      </c>
      <c r="D12" s="281" t="s">
        <v>17</v>
      </c>
      <c r="E12" s="279"/>
      <c r="F12" s="305" t="s">
        <v>229</v>
      </c>
      <c r="G12" s="306"/>
      <c r="H12" s="286" t="s">
        <v>182</v>
      </c>
      <c r="I12" s="287"/>
      <c r="J12" s="290" t="s">
        <v>223</v>
      </c>
      <c r="K12" s="290" t="s">
        <v>223</v>
      </c>
      <c r="L12" s="290" t="s">
        <v>223</v>
      </c>
      <c r="M12" s="290" t="s">
        <v>223</v>
      </c>
      <c r="N12" s="290" t="s">
        <v>223</v>
      </c>
      <c r="O12" s="281" t="s">
        <v>181</v>
      </c>
      <c r="P12" s="279"/>
      <c r="Q12" s="279"/>
      <c r="R12" s="279"/>
      <c r="S12" s="279"/>
    </row>
    <row r="13" spans="1:22" s="5" customFormat="1" ht="30" customHeight="1" x14ac:dyDescent="0.25">
      <c r="A13" s="282"/>
      <c r="B13" s="279"/>
      <c r="C13" s="282"/>
      <c r="D13" s="283"/>
      <c r="E13" s="279"/>
      <c r="F13" s="70" t="s">
        <v>143</v>
      </c>
      <c r="G13" s="70" t="s">
        <v>178</v>
      </c>
      <c r="H13" s="70" t="s">
        <v>177</v>
      </c>
      <c r="I13" s="70" t="s">
        <v>143</v>
      </c>
      <c r="J13" s="291"/>
      <c r="K13" s="291"/>
      <c r="L13" s="291"/>
      <c r="M13" s="291"/>
      <c r="N13" s="291"/>
      <c r="O13" s="282"/>
      <c r="P13" s="279"/>
      <c r="Q13" s="279"/>
      <c r="R13" s="280"/>
      <c r="S13" s="279"/>
    </row>
    <row r="14" spans="1:22" s="5" customFormat="1" ht="15" customHeight="1" x14ac:dyDescent="0.25">
      <c r="A14" s="283"/>
      <c r="B14" s="280"/>
      <c r="C14" s="283"/>
      <c r="D14" s="26">
        <f>'ENCARGOS SOCIAIS'!$F$68/100</f>
        <v>0</v>
      </c>
      <c r="E14" s="280"/>
      <c r="F14" s="145">
        <v>0</v>
      </c>
      <c r="G14" s="146">
        <v>0</v>
      </c>
      <c r="H14" s="147">
        <v>0</v>
      </c>
      <c r="I14" s="148">
        <v>0</v>
      </c>
      <c r="J14" s="218">
        <v>0</v>
      </c>
      <c r="K14" s="218">
        <v>0</v>
      </c>
      <c r="L14" s="218">
        <v>0</v>
      </c>
      <c r="M14" s="218">
        <v>0</v>
      </c>
      <c r="N14" s="218">
        <v>0</v>
      </c>
      <c r="O14" s="283"/>
      <c r="P14" s="280"/>
      <c r="Q14" s="280"/>
      <c r="R14" s="27">
        <f>CITL!$B$18</f>
        <v>0</v>
      </c>
      <c r="S14" s="279"/>
      <c r="T14"/>
      <c r="U14"/>
    </row>
    <row r="15" spans="1:22" s="5" customFormat="1" ht="30" customHeight="1" x14ac:dyDescent="0.25">
      <c r="A15" s="233" t="s">
        <v>149</v>
      </c>
      <c r="B15" s="156"/>
      <c r="C15" s="157"/>
      <c r="D15" s="157"/>
      <c r="E15" s="157"/>
      <c r="F15" s="236"/>
      <c r="G15" s="237"/>
      <c r="H15" s="238"/>
      <c r="I15" s="239"/>
      <c r="J15" s="240"/>
      <c r="K15" s="240"/>
      <c r="L15" s="240"/>
      <c r="M15" s="240"/>
      <c r="N15" s="240"/>
      <c r="O15" s="158"/>
      <c r="P15" s="157"/>
      <c r="Q15" s="157"/>
      <c r="R15" s="157"/>
      <c r="S15" s="158"/>
      <c r="T15"/>
      <c r="U15"/>
    </row>
    <row r="16" spans="1:22" s="5" customFormat="1" ht="31.5" customHeight="1" x14ac:dyDescent="0.25">
      <c r="A16" s="149">
        <v>1</v>
      </c>
      <c r="B16" s="150" t="s">
        <v>159</v>
      </c>
      <c r="C16" s="163">
        <v>0</v>
      </c>
      <c r="D16" s="151">
        <f>ROUND((IF(C16&lt;&gt;0,(C16)*$D$14,0)),2)</f>
        <v>0</v>
      </c>
      <c r="E16" s="151">
        <f>SUM(C16:D16)</f>
        <v>0</v>
      </c>
      <c r="F16" s="303">
        <f>ROUND((IF((C16&gt;0),($F$14*21)-(($F$14*21)*$G$14),0)),2)</f>
        <v>0</v>
      </c>
      <c r="G16" s="304"/>
      <c r="H16" s="288">
        <f>ROUND((IF($C$16&gt;0,MAX(($I$14*(21*$H$14))-(6%*$C$16),0),0)),2)</f>
        <v>0</v>
      </c>
      <c r="I16" s="289"/>
      <c r="J16" s="241">
        <f>J14</f>
        <v>0</v>
      </c>
      <c r="K16" s="241">
        <f>K14</f>
        <v>0</v>
      </c>
      <c r="L16" s="241">
        <f>L14</f>
        <v>0</v>
      </c>
      <c r="M16" s="241">
        <f>M14</f>
        <v>0</v>
      </c>
      <c r="N16" s="241">
        <f>N14</f>
        <v>0</v>
      </c>
      <c r="O16" s="154">
        <f>INSUMOS!E24</f>
        <v>0</v>
      </c>
      <c r="P16" s="152">
        <f>SUM(F16:O16)</f>
        <v>0</v>
      </c>
      <c r="Q16" s="153">
        <f>E16+P16</f>
        <v>0</v>
      </c>
      <c r="R16" s="153">
        <f>ROUND((Q16*$R$14),2)</f>
        <v>0</v>
      </c>
      <c r="S16" s="155">
        <f>ROUND((Q16+R16),2)</f>
        <v>0</v>
      </c>
      <c r="T16"/>
      <c r="U16"/>
    </row>
    <row r="17" spans="1:22" s="3" customFormat="1" ht="30" customHeight="1" x14ac:dyDescent="0.25">
      <c r="A17" s="277" t="s">
        <v>169</v>
      </c>
      <c r="B17" s="277"/>
      <c r="C17" s="33"/>
      <c r="D17" s="33"/>
      <c r="E17" s="33"/>
      <c r="F17" s="33"/>
      <c r="G17" s="33"/>
      <c r="H17" s="33"/>
      <c r="I17" s="33"/>
      <c r="J17" s="33"/>
      <c r="K17" s="33"/>
      <c r="L17" s="33"/>
      <c r="M17" s="33"/>
      <c r="N17" s="33"/>
      <c r="O17" s="33"/>
      <c r="P17" s="33"/>
      <c r="Q17" s="33"/>
      <c r="R17" s="33"/>
      <c r="S17" s="33"/>
    </row>
    <row r="18" spans="1:22" s="5" customFormat="1" ht="31.5" customHeight="1" x14ac:dyDescent="0.25">
      <c r="A18" s="25">
        <v>1</v>
      </c>
      <c r="B18" s="47" t="s">
        <v>159</v>
      </c>
      <c r="C18" s="164">
        <v>0</v>
      </c>
      <c r="D18" s="92">
        <f>ROUND((IF(C18&lt;&gt;0,(C18)*$D$14,0)),2)</f>
        <v>0</v>
      </c>
      <c r="E18" s="92">
        <f>SUM(C18:D18)</f>
        <v>0</v>
      </c>
      <c r="F18" s="307">
        <f>ROUND((IF((C18&gt;0),($F$14*21)-(($F$14*21)*$G$14),0)),2)</f>
        <v>0</v>
      </c>
      <c r="G18" s="308"/>
      <c r="H18" s="299">
        <f>ROUND((IF($C$16&gt;0,MAX(($I$14*(21*$H$14))-(6%*$C$16),0),0)),2)</f>
        <v>0</v>
      </c>
      <c r="I18" s="300"/>
      <c r="J18" s="235">
        <f>J14</f>
        <v>0</v>
      </c>
      <c r="K18" s="235">
        <f>K14</f>
        <v>0</v>
      </c>
      <c r="L18" s="235">
        <f>L14</f>
        <v>0</v>
      </c>
      <c r="M18" s="235">
        <f>M14</f>
        <v>0</v>
      </c>
      <c r="N18" s="235">
        <f>N14</f>
        <v>0</v>
      </c>
      <c r="O18" s="95">
        <f>INSUMOS!E40</f>
        <v>0</v>
      </c>
      <c r="P18" s="93">
        <f>SUM(F18:O18)</f>
        <v>0</v>
      </c>
      <c r="Q18" s="94">
        <f>E18+P18</f>
        <v>0</v>
      </c>
      <c r="R18" s="94">
        <f>ROUND((Q18*$R$14),2)</f>
        <v>0</v>
      </c>
      <c r="S18" s="106">
        <f>ROUND((Q18+R18),2)</f>
        <v>0</v>
      </c>
      <c r="T18"/>
      <c r="U18"/>
    </row>
    <row r="19" spans="1:22" s="3" customFormat="1" ht="15" customHeight="1" x14ac:dyDescent="0.25">
      <c r="A19" s="128"/>
      <c r="B19" s="128"/>
      <c r="C19" s="33"/>
      <c r="D19" s="33"/>
      <c r="E19" s="33"/>
      <c r="F19" s="33"/>
      <c r="G19" s="33"/>
      <c r="H19" s="33"/>
      <c r="I19" s="33"/>
      <c r="J19" s="33"/>
      <c r="K19" s="33"/>
      <c r="L19" s="33"/>
      <c r="M19" s="33"/>
      <c r="N19" s="33"/>
      <c r="O19" s="33"/>
      <c r="P19" s="33"/>
      <c r="Q19" s="33"/>
      <c r="R19" s="33"/>
      <c r="S19" s="33"/>
    </row>
    <row r="20" spans="1:22" s="3" customFormat="1" ht="15" customHeight="1" x14ac:dyDescent="0.25">
      <c r="A20" s="128"/>
      <c r="B20" s="128"/>
      <c r="C20" s="33"/>
      <c r="D20" s="33"/>
      <c r="E20" s="33"/>
      <c r="F20" s="33"/>
      <c r="G20" s="33"/>
      <c r="H20" s="33"/>
      <c r="I20" s="33"/>
      <c r="J20" s="33"/>
      <c r="K20" s="33"/>
      <c r="L20" s="33"/>
      <c r="M20" s="33"/>
      <c r="N20" s="33"/>
      <c r="O20" s="33"/>
      <c r="P20" s="33"/>
      <c r="Q20" s="33"/>
      <c r="R20" s="33"/>
      <c r="S20" s="33"/>
    </row>
    <row r="21" spans="1:22" ht="15" customHeight="1" x14ac:dyDescent="0.2">
      <c r="A21" s="38"/>
      <c r="B21" s="115"/>
      <c r="C21" s="122"/>
      <c r="D21" s="116"/>
      <c r="E21" s="116"/>
      <c r="F21" s="117"/>
      <c r="G21" s="117"/>
      <c r="H21" s="117"/>
      <c r="I21" s="118"/>
      <c r="J21" s="123"/>
      <c r="K21" s="123"/>
      <c r="L21" s="123"/>
      <c r="M21" s="119" t="s">
        <v>160</v>
      </c>
      <c r="N21" s="301"/>
      <c r="O21" s="301"/>
      <c r="P21" s="301"/>
      <c r="Q21" s="301"/>
      <c r="R21" s="301"/>
      <c r="S21" s="301"/>
      <c r="T21"/>
      <c r="U21"/>
    </row>
    <row r="22" spans="1:22" ht="15" customHeight="1" x14ac:dyDescent="0.2">
      <c r="A22" s="33"/>
      <c r="M22" s="119" t="s">
        <v>161</v>
      </c>
      <c r="N22" s="298"/>
      <c r="O22" s="298"/>
      <c r="P22" s="298"/>
      <c r="Q22" s="298"/>
      <c r="R22" s="298"/>
      <c r="S22" s="298"/>
      <c r="T22"/>
      <c r="U22"/>
    </row>
    <row r="23" spans="1:22" ht="25.5" customHeight="1" thickBot="1" x14ac:dyDescent="0.35">
      <c r="A23" s="159" t="s">
        <v>155</v>
      </c>
      <c r="B23" s="124"/>
      <c r="C23" s="107"/>
      <c r="D23" s="107"/>
      <c r="E23" s="107"/>
      <c r="F23" s="107"/>
      <c r="G23" s="107"/>
      <c r="H23" s="107"/>
      <c r="I23" s="107"/>
      <c r="J23" s="107"/>
      <c r="K23" s="107"/>
      <c r="L23" s="107"/>
      <c r="M23" s="107"/>
      <c r="N23" s="107"/>
      <c r="O23" s="107"/>
      <c r="P23" s="107"/>
      <c r="Q23" s="107"/>
      <c r="R23" s="107"/>
      <c r="S23" s="107"/>
      <c r="T23"/>
      <c r="U23"/>
    </row>
    <row r="24" spans="1:22" ht="30" customHeight="1" thickTop="1" x14ac:dyDescent="0.3">
      <c r="A24" s="111"/>
      <c r="B24" s="125"/>
      <c r="C24" s="111"/>
      <c r="D24" s="111"/>
      <c r="E24" s="111"/>
      <c r="F24" s="111"/>
      <c r="G24" s="111"/>
      <c r="H24" s="111"/>
      <c r="I24" s="111"/>
      <c r="J24" s="111"/>
      <c r="K24" s="111"/>
      <c r="L24" s="111"/>
      <c r="M24" s="111"/>
      <c r="N24" s="111"/>
      <c r="O24" s="111"/>
      <c r="P24" s="111"/>
      <c r="Q24" s="111"/>
      <c r="R24" s="111"/>
      <c r="S24" s="111"/>
      <c r="T24"/>
      <c r="U24"/>
    </row>
    <row r="25" spans="1:22" ht="25.5" customHeight="1" x14ac:dyDescent="0.2">
      <c r="A25" s="143" t="s">
        <v>149</v>
      </c>
      <c r="B25" s="33"/>
      <c r="C25" s="126" t="s">
        <v>158</v>
      </c>
      <c r="D25" s="222" t="s">
        <v>156</v>
      </c>
      <c r="E25" s="222" t="s">
        <v>157</v>
      </c>
      <c r="F25" s="271" t="s">
        <v>173</v>
      </c>
      <c r="G25" s="272"/>
      <c r="H25" s="41"/>
      <c r="T25"/>
      <c r="U25"/>
    </row>
    <row r="26" spans="1:22" ht="25.5" customHeight="1" x14ac:dyDescent="0.2">
      <c r="A26" s="221">
        <v>1</v>
      </c>
      <c r="B26" s="127" t="s">
        <v>159</v>
      </c>
      <c r="C26" s="220">
        <f>S16</f>
        <v>0</v>
      </c>
      <c r="D26" s="221">
        <v>6</v>
      </c>
      <c r="E26" s="220">
        <f>C26*D26</f>
        <v>0</v>
      </c>
      <c r="F26" s="269">
        <f>ROUND(E26*12,2)</f>
        <v>0</v>
      </c>
      <c r="G26" s="270"/>
      <c r="H26" s="161"/>
      <c r="J26" s="165"/>
      <c r="K26" s="28"/>
      <c r="L26" s="28"/>
      <c r="M26" s="28"/>
      <c r="N26" s="28"/>
      <c r="T26"/>
      <c r="U26"/>
    </row>
    <row r="27" spans="1:22" ht="15" customHeight="1" x14ac:dyDescent="0.2">
      <c r="A27" s="33"/>
      <c r="E27" s="129"/>
      <c r="H27" s="162"/>
      <c r="J27" s="165"/>
      <c r="K27" s="166"/>
      <c r="L27" s="166"/>
      <c r="M27" s="166"/>
      <c r="N27" s="166"/>
      <c r="T27"/>
      <c r="U27"/>
    </row>
    <row r="28" spans="1:22" ht="25.5" customHeight="1" x14ac:dyDescent="0.2">
      <c r="A28" s="160" t="s">
        <v>180</v>
      </c>
      <c r="B28" s="33"/>
      <c r="C28" s="126" t="s">
        <v>158</v>
      </c>
      <c r="D28" s="222" t="s">
        <v>156</v>
      </c>
      <c r="E28" s="222" t="s">
        <v>157</v>
      </c>
      <c r="F28" s="271" t="s">
        <v>232</v>
      </c>
      <c r="G28" s="272"/>
      <c r="H28" s="253">
        <f>3+(16/30)</f>
        <v>3.5333333333333332</v>
      </c>
      <c r="J28" s="267" t="s">
        <v>174</v>
      </c>
      <c r="K28" s="267"/>
      <c r="L28" s="41"/>
      <c r="M28" s="166"/>
      <c r="N28" s="166"/>
      <c r="T28"/>
      <c r="U28"/>
    </row>
    <row r="29" spans="1:22" ht="25.5" customHeight="1" x14ac:dyDescent="0.2">
      <c r="A29" s="221">
        <v>1</v>
      </c>
      <c r="B29" s="127" t="s">
        <v>159</v>
      </c>
      <c r="C29" s="220">
        <f>S18</f>
        <v>0</v>
      </c>
      <c r="D29" s="221">
        <v>3</v>
      </c>
      <c r="E29" s="243">
        <f>C29*D29</f>
        <v>0</v>
      </c>
      <c r="F29" s="269">
        <f>ROUND(E29*H28,2)</f>
        <v>0</v>
      </c>
      <c r="G29" s="270"/>
      <c r="H29" s="161"/>
      <c r="J29" s="268">
        <f>ROUND(F26+F29,2)</f>
        <v>0</v>
      </c>
      <c r="K29" s="268"/>
      <c r="L29" s="262"/>
      <c r="T29"/>
      <c r="U29"/>
    </row>
    <row r="30" spans="1:22" ht="27" customHeight="1" x14ac:dyDescent="0.2">
      <c r="A30" s="33"/>
      <c r="E30" s="130"/>
      <c r="T30"/>
      <c r="U30"/>
    </row>
    <row r="31" spans="1:22" ht="18" thickBot="1" x14ac:dyDescent="0.35">
      <c r="A31" s="107" t="s">
        <v>154</v>
      </c>
      <c r="B31" s="108"/>
      <c r="C31" s="109"/>
      <c r="D31" s="109"/>
      <c r="E31" s="109"/>
      <c r="F31" s="109"/>
      <c r="G31" s="109"/>
      <c r="H31" s="109"/>
      <c r="I31" s="109"/>
      <c r="J31" s="109"/>
      <c r="K31" s="109"/>
      <c r="L31" s="109"/>
      <c r="M31" s="109"/>
      <c r="N31" s="109"/>
      <c r="O31" s="109"/>
      <c r="P31" s="109"/>
      <c r="Q31" s="109"/>
      <c r="R31" s="109"/>
      <c r="S31" s="109"/>
      <c r="T31"/>
      <c r="U31"/>
      <c r="V31"/>
    </row>
    <row r="32" spans="1:22" ht="15" customHeight="1" thickTop="1" x14ac:dyDescent="0.2">
      <c r="A32" s="33"/>
      <c r="B32" s="139"/>
      <c r="C32" s="139"/>
      <c r="D32" s="139"/>
      <c r="E32" s="139"/>
      <c r="F32" s="139"/>
      <c r="G32" s="139"/>
      <c r="H32" s="139"/>
      <c r="I32" s="139"/>
      <c r="J32" s="139"/>
      <c r="K32" s="139"/>
      <c r="L32" s="139"/>
      <c r="M32" s="139"/>
      <c r="N32" s="139"/>
      <c r="O32" s="139"/>
      <c r="P32" s="139"/>
      <c r="Q32" s="139"/>
      <c r="R32" s="139"/>
      <c r="S32" s="139"/>
      <c r="T32"/>
      <c r="U32"/>
      <c r="V32"/>
    </row>
    <row r="33" spans="1:22" s="114" customFormat="1" ht="15" hidden="1" customHeight="1" x14ac:dyDescent="0.2">
      <c r="A33" s="112"/>
      <c r="B33" s="266" t="s">
        <v>175</v>
      </c>
      <c r="C33" s="266"/>
      <c r="D33" s="266"/>
      <c r="E33" s="266"/>
      <c r="F33" s="266"/>
      <c r="G33" s="266"/>
      <c r="H33" s="266"/>
      <c r="I33" s="266"/>
      <c r="J33" s="266"/>
      <c r="K33" s="266"/>
      <c r="L33" s="266"/>
      <c r="M33" s="266"/>
      <c r="N33" s="266"/>
      <c r="O33" s="266"/>
      <c r="P33" s="266"/>
      <c r="Q33" s="266"/>
      <c r="R33" s="266"/>
      <c r="S33" s="266"/>
      <c r="T33" s="113"/>
      <c r="U33" s="113"/>
      <c r="V33" s="113"/>
    </row>
    <row r="34" spans="1:22" s="114" customFormat="1" ht="15" customHeight="1" x14ac:dyDescent="0.2">
      <c r="A34" s="112"/>
      <c r="B34" s="266" t="s">
        <v>172</v>
      </c>
      <c r="C34" s="266"/>
      <c r="D34" s="266"/>
      <c r="E34" s="266"/>
      <c r="F34" s="266"/>
      <c r="G34" s="266"/>
      <c r="H34" s="266"/>
      <c r="I34" s="266"/>
      <c r="J34" s="266"/>
      <c r="K34" s="266"/>
      <c r="L34" s="266"/>
      <c r="M34" s="266"/>
      <c r="N34" s="266"/>
      <c r="O34" s="266"/>
      <c r="P34" s="266"/>
      <c r="Q34" s="266"/>
      <c r="R34" s="266"/>
      <c r="S34" s="266"/>
      <c r="T34" s="113"/>
      <c r="U34" s="113"/>
    </row>
    <row r="35" spans="1:22" s="114" customFormat="1" ht="15" hidden="1" customHeight="1" x14ac:dyDescent="0.2">
      <c r="A35" s="112"/>
      <c r="B35" s="266" t="s">
        <v>183</v>
      </c>
      <c r="C35" s="266"/>
      <c r="D35" s="266"/>
      <c r="E35" s="266"/>
      <c r="F35" s="266"/>
      <c r="G35" s="266"/>
      <c r="H35" s="266"/>
      <c r="I35" s="266"/>
      <c r="J35" s="266"/>
      <c r="K35" s="266"/>
      <c r="L35" s="266"/>
      <c r="M35" s="266"/>
      <c r="N35" s="266"/>
      <c r="O35" s="266"/>
      <c r="P35" s="266"/>
      <c r="Q35" s="266"/>
      <c r="R35" s="266"/>
      <c r="S35" s="266"/>
      <c r="T35" s="113"/>
      <c r="U35" s="113"/>
    </row>
    <row r="36" spans="1:22" s="114" customFormat="1" ht="15" customHeight="1" x14ac:dyDescent="0.2">
      <c r="A36" s="112"/>
      <c r="B36" s="266" t="s">
        <v>221</v>
      </c>
      <c r="C36" s="266"/>
      <c r="D36" s="266"/>
      <c r="E36" s="266"/>
      <c r="F36" s="266"/>
      <c r="G36" s="266"/>
      <c r="H36" s="266"/>
      <c r="I36" s="266"/>
      <c r="J36" s="266"/>
      <c r="K36" s="266"/>
      <c r="L36" s="266"/>
      <c r="M36" s="266"/>
      <c r="N36" s="266"/>
      <c r="O36" s="266"/>
      <c r="P36" s="266"/>
      <c r="Q36" s="266"/>
      <c r="R36" s="266"/>
      <c r="S36" s="266"/>
      <c r="T36" s="113"/>
      <c r="U36" s="113"/>
    </row>
    <row r="37" spans="1:22" s="114" customFormat="1" ht="15" customHeight="1" x14ac:dyDescent="0.2">
      <c r="A37" s="112"/>
      <c r="B37" s="266" t="s">
        <v>184</v>
      </c>
      <c r="C37" s="266"/>
      <c r="D37" s="266"/>
      <c r="E37" s="266"/>
      <c r="F37" s="266"/>
      <c r="G37" s="266"/>
      <c r="H37" s="266"/>
      <c r="I37" s="266"/>
      <c r="J37" s="266"/>
      <c r="K37" s="266"/>
      <c r="L37" s="266"/>
      <c r="M37" s="266"/>
      <c r="N37" s="266"/>
      <c r="O37" s="266"/>
      <c r="P37" s="266"/>
      <c r="Q37" s="266"/>
      <c r="R37" s="266"/>
      <c r="S37" s="266"/>
      <c r="T37" s="113"/>
      <c r="U37" s="113"/>
    </row>
    <row r="38" spans="1:22" s="114" customFormat="1" ht="15" hidden="1" customHeight="1" x14ac:dyDescent="0.2">
      <c r="A38" s="112"/>
      <c r="B38" s="266" t="s">
        <v>185</v>
      </c>
      <c r="C38" s="266"/>
      <c r="D38" s="266"/>
      <c r="E38" s="266"/>
      <c r="F38" s="266"/>
      <c r="G38" s="266"/>
      <c r="H38" s="266"/>
      <c r="I38" s="266"/>
      <c r="J38" s="266"/>
      <c r="K38" s="266"/>
      <c r="L38" s="266"/>
      <c r="M38" s="266"/>
      <c r="N38" s="266"/>
      <c r="O38" s="266"/>
      <c r="P38" s="266"/>
      <c r="Q38" s="266"/>
      <c r="R38" s="266"/>
      <c r="S38" s="266"/>
      <c r="T38" s="113"/>
      <c r="U38" s="113"/>
    </row>
    <row r="39" spans="1:22" s="114" customFormat="1" ht="15" hidden="1" customHeight="1" x14ac:dyDescent="0.2">
      <c r="A39" s="112"/>
      <c r="B39" s="266" t="s">
        <v>186</v>
      </c>
      <c r="C39" s="266"/>
      <c r="D39" s="266"/>
      <c r="E39" s="266"/>
      <c r="F39" s="266"/>
      <c r="G39" s="266"/>
      <c r="H39" s="266"/>
      <c r="I39" s="266"/>
      <c r="J39" s="266"/>
      <c r="K39" s="266"/>
      <c r="L39" s="266"/>
      <c r="M39" s="266"/>
      <c r="N39" s="266"/>
      <c r="O39" s="266"/>
      <c r="P39" s="266"/>
      <c r="Q39" s="266"/>
      <c r="R39" s="266"/>
      <c r="S39" s="266"/>
      <c r="T39" s="113"/>
      <c r="U39" s="113"/>
    </row>
    <row r="40" spans="1:22" s="114" customFormat="1" ht="15" hidden="1" customHeight="1" x14ac:dyDescent="0.2">
      <c r="A40" s="112"/>
      <c r="B40" s="266" t="s">
        <v>187</v>
      </c>
      <c r="C40" s="266"/>
      <c r="D40" s="266"/>
      <c r="E40" s="266"/>
      <c r="F40" s="266"/>
      <c r="G40" s="266"/>
      <c r="H40" s="266"/>
      <c r="I40" s="266"/>
      <c r="J40" s="266"/>
      <c r="K40" s="266"/>
      <c r="L40" s="266"/>
      <c r="M40" s="266"/>
      <c r="N40" s="266"/>
      <c r="O40" s="266"/>
      <c r="P40" s="266"/>
      <c r="Q40" s="266"/>
      <c r="R40" s="266"/>
      <c r="S40" s="266"/>
      <c r="T40" s="113"/>
      <c r="U40" s="113"/>
    </row>
    <row r="41" spans="1:22" s="114" customFormat="1" ht="15" customHeight="1" x14ac:dyDescent="0.2">
      <c r="A41" s="112"/>
      <c r="B41" s="266" t="s">
        <v>188</v>
      </c>
      <c r="C41" s="266"/>
      <c r="D41" s="266"/>
      <c r="E41" s="266"/>
      <c r="F41" s="266"/>
      <c r="G41" s="266"/>
      <c r="H41" s="266"/>
      <c r="I41" s="266"/>
      <c r="J41" s="266"/>
      <c r="K41" s="266"/>
      <c r="L41" s="266"/>
      <c r="M41" s="266"/>
      <c r="N41" s="266"/>
      <c r="O41" s="266"/>
      <c r="P41" s="266"/>
      <c r="Q41" s="266"/>
      <c r="R41" s="266"/>
      <c r="S41" s="266"/>
      <c r="T41" s="113"/>
      <c r="U41" s="113"/>
    </row>
    <row r="42" spans="1:22" s="114" customFormat="1" ht="15" customHeight="1" x14ac:dyDescent="0.2">
      <c r="A42" s="112"/>
      <c r="B42" s="266" t="s">
        <v>222</v>
      </c>
      <c r="C42" s="266"/>
      <c r="D42" s="266" t="e">
        <f>#REF!</f>
        <v>#REF!</v>
      </c>
      <c r="E42" s="266" t="s">
        <v>171</v>
      </c>
      <c r="F42" s="266"/>
      <c r="G42" s="266"/>
      <c r="H42" s="266"/>
      <c r="I42" s="266"/>
      <c r="J42" s="266"/>
      <c r="K42" s="266"/>
      <c r="L42" s="266"/>
      <c r="M42" s="266"/>
      <c r="N42" s="266"/>
      <c r="O42" s="266"/>
      <c r="P42" s="266"/>
      <c r="Q42" s="266"/>
      <c r="R42" s="266"/>
      <c r="S42" s="266"/>
      <c r="T42" s="113"/>
      <c r="U42" s="113"/>
      <c r="V42" s="113"/>
    </row>
    <row r="43" spans="1:22" s="114" customFormat="1" ht="15" customHeight="1" x14ac:dyDescent="0.2">
      <c r="A43" s="112"/>
      <c r="B43" s="266" t="s">
        <v>189</v>
      </c>
      <c r="C43" s="266"/>
      <c r="D43" s="266"/>
      <c r="E43" s="266"/>
      <c r="F43" s="266"/>
      <c r="G43" s="266"/>
      <c r="H43" s="266"/>
      <c r="I43" s="266"/>
      <c r="J43" s="266"/>
      <c r="K43" s="266"/>
      <c r="L43" s="266"/>
      <c r="M43" s="266"/>
      <c r="N43" s="266"/>
      <c r="O43" s="266"/>
      <c r="P43" s="266"/>
      <c r="Q43" s="266"/>
      <c r="R43" s="266"/>
      <c r="S43" s="266"/>
      <c r="T43" s="113"/>
      <c r="U43" s="113"/>
    </row>
    <row r="44" spans="1:22" ht="15" customHeight="1" x14ac:dyDescent="0.2">
      <c r="A44" s="33"/>
      <c r="B44" s="266"/>
      <c r="C44" s="266"/>
      <c r="D44" s="266"/>
      <c r="E44" s="266"/>
      <c r="F44" s="266"/>
      <c r="G44" s="266"/>
      <c r="H44" s="266"/>
      <c r="I44" s="266"/>
      <c r="J44" s="266"/>
      <c r="K44" s="266"/>
      <c r="L44" s="266"/>
      <c r="M44" s="266"/>
      <c r="N44" s="266"/>
      <c r="O44" s="266"/>
      <c r="P44" s="266"/>
      <c r="Q44" s="266"/>
      <c r="R44" s="266"/>
      <c r="S44" s="266"/>
      <c r="T44"/>
      <c r="U44"/>
    </row>
    <row r="45" spans="1:22" ht="15" customHeight="1" x14ac:dyDescent="0.2">
      <c r="A45" s="33"/>
      <c r="B45" s="144" t="s">
        <v>167</v>
      </c>
      <c r="C45" s="34"/>
      <c r="D45" s="34"/>
      <c r="E45" s="34"/>
      <c r="F45" s="34"/>
      <c r="G45" s="34"/>
      <c r="H45" s="34"/>
      <c r="I45" s="34"/>
      <c r="J45" s="34"/>
      <c r="K45" s="34"/>
      <c r="L45" s="34"/>
      <c r="M45" s="34"/>
      <c r="N45" s="34"/>
      <c r="O45" s="34"/>
      <c r="P45" s="34"/>
      <c r="Q45" s="34"/>
      <c r="R45" s="34"/>
      <c r="S45" s="34"/>
      <c r="T45"/>
      <c r="U45"/>
    </row>
  </sheetData>
  <sheetProtection algorithmName="SHA-512" hashValue="EqDFtb/LNo/8CTqoET1I/6Sjnj+NMe0Gvcuc2hGCvd16esFBQfX82FBMn6CKz1DO5k/czE431uIO0nr/yGurtQ==" saltValue="KEscMv4FhWq+uVBgHphhxw==" spinCount="100000" sheet="1" objects="1" scenarios="1" selectLockedCells="1"/>
  <mergeCells count="50">
    <mergeCell ref="F26:G26"/>
    <mergeCell ref="D12:D13"/>
    <mergeCell ref="Q11:Q14"/>
    <mergeCell ref="R11:R13"/>
    <mergeCell ref="F11:O11"/>
    <mergeCell ref="F16:G16"/>
    <mergeCell ref="F12:G12"/>
    <mergeCell ref="F18:G18"/>
    <mergeCell ref="A11:A14"/>
    <mergeCell ref="A8:S8"/>
    <mergeCell ref="A9:S9"/>
    <mergeCell ref="F25:G25"/>
    <mergeCell ref="C12:C14"/>
    <mergeCell ref="N22:S22"/>
    <mergeCell ref="H18:I18"/>
    <mergeCell ref="N12:N13"/>
    <mergeCell ref="N21:S21"/>
    <mergeCell ref="L12:L13"/>
    <mergeCell ref="A1:S1"/>
    <mergeCell ref="A2:S2"/>
    <mergeCell ref="A3:S3"/>
    <mergeCell ref="A7:B7"/>
    <mergeCell ref="A17:B17"/>
    <mergeCell ref="B11:B14"/>
    <mergeCell ref="E11:E14"/>
    <mergeCell ref="O12:O14"/>
    <mergeCell ref="P11:P14"/>
    <mergeCell ref="C11:D11"/>
    <mergeCell ref="S11:S14"/>
    <mergeCell ref="H12:I12"/>
    <mergeCell ref="H16:I16"/>
    <mergeCell ref="J12:J13"/>
    <mergeCell ref="K12:K13"/>
    <mergeCell ref="M12:M13"/>
    <mergeCell ref="B40:S40"/>
    <mergeCell ref="B41:S41"/>
    <mergeCell ref="B42:S42"/>
    <mergeCell ref="B44:S44"/>
    <mergeCell ref="J28:K28"/>
    <mergeCell ref="J29:K29"/>
    <mergeCell ref="B35:S35"/>
    <mergeCell ref="B36:S36"/>
    <mergeCell ref="B37:S37"/>
    <mergeCell ref="B38:S38"/>
    <mergeCell ref="B39:S39"/>
    <mergeCell ref="B43:S43"/>
    <mergeCell ref="F29:G29"/>
    <mergeCell ref="B33:S33"/>
    <mergeCell ref="B34:S34"/>
    <mergeCell ref="F28:G28"/>
  </mergeCells>
  <printOptions horizontalCentered="1"/>
  <pageMargins left="0.11811023622047245" right="0.11811023622047245" top="0.70866141732283472" bottom="0.11811023622047245" header="0.31496062992125984" footer="0.19685039370078741"/>
  <pageSetup paperSize="9" scale="54" orientation="landscape" r:id="rId1"/>
  <headerFooter>
    <oddHeader>&amp;C&amp;G&amp;R&amp;8&amp;P</oddHeader>
    <oddFooter>&amp;L&amp;G
&amp;"Arial,Negrito"&amp;8&amp;K00-031SCCAT/CFIC/SECOFC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70"/>
  <sheetViews>
    <sheetView view="pageBreakPreview" zoomScale="110" zoomScaleSheetLayoutView="110" workbookViewId="0">
      <selection activeCell="F15" sqref="F15:F18"/>
    </sheetView>
  </sheetViews>
  <sheetFormatPr defaultRowHeight="12.75" x14ac:dyDescent="0.2"/>
  <cols>
    <col min="1" max="6" width="9.7109375" style="167" customWidth="1"/>
    <col min="7" max="8" width="44.7109375" style="167" customWidth="1"/>
    <col min="9" max="16384" width="9.140625" style="167"/>
  </cols>
  <sheetData>
    <row r="1" spans="1:8" ht="18" x14ac:dyDescent="0.25">
      <c r="A1" s="340" t="str">
        <f>'[1]ESTIMATIVA POR POSTO'!A1:P1</f>
        <v>TRIBUNAL REGIONAL ELEITORAL DO PARANÁ</v>
      </c>
      <c r="B1" s="340"/>
      <c r="C1" s="340"/>
      <c r="D1" s="340"/>
      <c r="E1" s="340"/>
      <c r="F1" s="340"/>
      <c r="G1" s="340"/>
      <c r="H1" s="340"/>
    </row>
    <row r="2" spans="1:8" x14ac:dyDescent="0.2">
      <c r="A2" s="341" t="str">
        <f>'VALOR DO POSTO'!A2:S2</f>
        <v>Planilha de Custos e Formação de Preços - BASE PROPOSTA LICITANTE</v>
      </c>
      <c r="B2" s="341"/>
      <c r="C2" s="341"/>
      <c r="D2" s="341"/>
      <c r="E2" s="341"/>
      <c r="F2" s="341"/>
      <c r="G2" s="341"/>
      <c r="H2" s="341"/>
    </row>
    <row r="3" spans="1:8" x14ac:dyDescent="0.2">
      <c r="A3" s="342" t="str">
        <f>'VALOR DO POSTO'!A3:S3</f>
        <v>Posto de Trabalho - Serviços de Portaria</v>
      </c>
      <c r="B3" s="342"/>
      <c r="C3" s="342"/>
      <c r="D3" s="342"/>
      <c r="E3" s="342"/>
      <c r="F3" s="342"/>
      <c r="G3" s="342"/>
      <c r="H3" s="342"/>
    </row>
    <row r="4" spans="1:8" x14ac:dyDescent="0.2">
      <c r="A4" s="87"/>
      <c r="B4" s="87"/>
      <c r="C4" s="87"/>
      <c r="D4" s="87"/>
      <c r="E4" s="87"/>
      <c r="F4" s="168"/>
      <c r="G4" s="169"/>
      <c r="H4" s="169"/>
    </row>
    <row r="5" spans="1:8" x14ac:dyDescent="0.2">
      <c r="A5" s="343" t="str">
        <f>'VALOR DO POSTO'!A8:S8</f>
        <v>Nome empresarial</v>
      </c>
      <c r="B5" s="344"/>
      <c r="C5" s="344"/>
      <c r="D5" s="344"/>
      <c r="E5" s="344"/>
      <c r="F5" s="344"/>
      <c r="G5" s="344"/>
      <c r="H5" s="345"/>
    </row>
    <row r="6" spans="1:8" x14ac:dyDescent="0.2">
      <c r="A6" s="346" t="str">
        <f>'VALOR DO POSTO'!A9:S9</f>
        <v>CNPJ</v>
      </c>
      <c r="B6" s="347"/>
      <c r="C6" s="347"/>
      <c r="D6" s="347"/>
      <c r="E6" s="347"/>
      <c r="F6" s="347"/>
      <c r="G6" s="347"/>
      <c r="H6" s="348"/>
    </row>
    <row r="7" spans="1:8" x14ac:dyDescent="0.2">
      <c r="A7" s="225"/>
      <c r="B7" s="225"/>
      <c r="C7" s="225"/>
      <c r="D7" s="225"/>
      <c r="E7" s="225"/>
      <c r="F7" s="225"/>
      <c r="G7" s="225"/>
      <c r="H7" s="225"/>
    </row>
    <row r="8" spans="1:8" x14ac:dyDescent="0.2">
      <c r="A8" s="349" t="s">
        <v>62</v>
      </c>
      <c r="B8" s="350"/>
      <c r="C8" s="350"/>
      <c r="D8" s="350"/>
      <c r="E8" s="351"/>
      <c r="F8" s="244"/>
      <c r="G8" s="170" t="s">
        <v>23</v>
      </c>
      <c r="H8" s="170"/>
    </row>
    <row r="9" spans="1:8" x14ac:dyDescent="0.2">
      <c r="A9" s="352"/>
      <c r="B9" s="353"/>
      <c r="C9" s="353"/>
      <c r="D9" s="353"/>
      <c r="E9" s="354"/>
      <c r="F9" s="244"/>
      <c r="G9" s="170" t="s">
        <v>24</v>
      </c>
      <c r="H9" s="170"/>
    </row>
    <row r="10" spans="1:8" ht="13.5" thickBot="1" x14ac:dyDescent="0.25">
      <c r="A10" s="225"/>
      <c r="B10" s="225"/>
      <c r="C10" s="225"/>
      <c r="D10" s="225"/>
      <c r="E10" s="225"/>
      <c r="F10" s="225"/>
      <c r="G10" s="225"/>
      <c r="H10" s="225"/>
    </row>
    <row r="11" spans="1:8" ht="27" customHeight="1" thickBot="1" x14ac:dyDescent="0.25">
      <c r="A11" s="355" t="s">
        <v>8</v>
      </c>
      <c r="B11" s="356"/>
      <c r="C11" s="356"/>
      <c r="D11" s="356"/>
      <c r="E11" s="356"/>
      <c r="F11" s="356"/>
      <c r="G11" s="356"/>
      <c r="H11" s="357"/>
    </row>
    <row r="12" spans="1:8" x14ac:dyDescent="0.2">
      <c r="A12" s="171"/>
      <c r="B12" s="171"/>
      <c r="C12" s="171"/>
      <c r="D12" s="171"/>
      <c r="E12" s="171"/>
      <c r="F12" s="172"/>
      <c r="G12" s="169"/>
      <c r="H12" s="169"/>
    </row>
    <row r="13" spans="1:8" ht="18" thickBot="1" x14ac:dyDescent="0.35">
      <c r="A13" s="329" t="s">
        <v>63</v>
      </c>
      <c r="B13" s="329"/>
      <c r="C13" s="329"/>
      <c r="D13" s="329"/>
      <c r="E13" s="329"/>
      <c r="F13" s="329"/>
      <c r="G13" s="329"/>
      <c r="H13" s="66"/>
    </row>
    <row r="14" spans="1:8" ht="13.5" thickTop="1" x14ac:dyDescent="0.2">
      <c r="A14" s="225"/>
      <c r="B14" s="225"/>
      <c r="C14" s="225"/>
      <c r="D14" s="225"/>
      <c r="E14" s="225"/>
      <c r="F14" s="173" t="s">
        <v>5</v>
      </c>
      <c r="G14" s="173" t="s">
        <v>64</v>
      </c>
      <c r="H14" s="173" t="s">
        <v>65</v>
      </c>
    </row>
    <row r="15" spans="1:8" x14ac:dyDescent="0.2">
      <c r="A15" s="320" t="s">
        <v>0</v>
      </c>
      <c r="B15" s="321"/>
      <c r="C15" s="321"/>
      <c r="D15" s="321"/>
      <c r="E15" s="322"/>
      <c r="F15" s="245"/>
      <c r="G15" s="174" t="s">
        <v>66</v>
      </c>
      <c r="H15" s="174" t="s">
        <v>67</v>
      </c>
    </row>
    <row r="16" spans="1:8" x14ac:dyDescent="0.2">
      <c r="A16" s="320" t="s">
        <v>25</v>
      </c>
      <c r="B16" s="321"/>
      <c r="C16" s="321"/>
      <c r="D16" s="321"/>
      <c r="E16" s="322"/>
      <c r="F16" s="245"/>
      <c r="G16" s="174" t="s">
        <v>68</v>
      </c>
      <c r="H16" s="174" t="s">
        <v>69</v>
      </c>
    </row>
    <row r="17" spans="1:8" x14ac:dyDescent="0.2">
      <c r="A17" s="320" t="s">
        <v>1</v>
      </c>
      <c r="B17" s="321"/>
      <c r="C17" s="321"/>
      <c r="D17" s="321"/>
      <c r="E17" s="322"/>
      <c r="F17" s="245"/>
      <c r="G17" s="174" t="s">
        <v>70</v>
      </c>
      <c r="H17" s="174" t="s">
        <v>71</v>
      </c>
    </row>
    <row r="18" spans="1:8" x14ac:dyDescent="0.2">
      <c r="A18" s="320" t="s">
        <v>26</v>
      </c>
      <c r="B18" s="321"/>
      <c r="C18" s="321"/>
      <c r="D18" s="321"/>
      <c r="E18" s="322"/>
      <c r="F18" s="245"/>
      <c r="G18" s="174" t="s">
        <v>72</v>
      </c>
      <c r="H18" s="174" t="s">
        <v>73</v>
      </c>
    </row>
    <row r="19" spans="1:8" ht="22.5" x14ac:dyDescent="0.2">
      <c r="A19" s="320" t="s">
        <v>2</v>
      </c>
      <c r="B19" s="321"/>
      <c r="C19" s="321"/>
      <c r="D19" s="321"/>
      <c r="E19" s="322"/>
      <c r="F19" s="245"/>
      <c r="G19" s="174" t="s">
        <v>74</v>
      </c>
      <c r="H19" s="174" t="s">
        <v>75</v>
      </c>
    </row>
    <row r="20" spans="1:8" x14ac:dyDescent="0.2">
      <c r="A20" s="320" t="s">
        <v>4</v>
      </c>
      <c r="B20" s="321"/>
      <c r="C20" s="321"/>
      <c r="D20" s="321"/>
      <c r="E20" s="322"/>
      <c r="F20" s="245"/>
      <c r="G20" s="174" t="s">
        <v>76</v>
      </c>
      <c r="H20" s="174" t="s">
        <v>77</v>
      </c>
    </row>
    <row r="21" spans="1:8" ht="33.75" x14ac:dyDescent="0.2">
      <c r="A21" s="175" t="s">
        <v>190</v>
      </c>
      <c r="B21" s="246">
        <v>0</v>
      </c>
      <c r="C21" s="175" t="s">
        <v>191</v>
      </c>
      <c r="D21" s="247">
        <v>0</v>
      </c>
      <c r="E21" s="175" t="s">
        <v>192</v>
      </c>
      <c r="F21" s="176">
        <f>B21*D21</f>
        <v>0</v>
      </c>
      <c r="G21" s="174" t="s">
        <v>136</v>
      </c>
      <c r="H21" s="174" t="s">
        <v>193</v>
      </c>
    </row>
    <row r="22" spans="1:8" ht="23.25" thickBot="1" x14ac:dyDescent="0.25">
      <c r="A22" s="333" t="s">
        <v>3</v>
      </c>
      <c r="B22" s="333"/>
      <c r="C22" s="333"/>
      <c r="D22" s="333"/>
      <c r="E22" s="333"/>
      <c r="F22" s="248"/>
      <c r="G22" s="174" t="s">
        <v>78</v>
      </c>
      <c r="H22" s="174" t="s">
        <v>79</v>
      </c>
    </row>
    <row r="23" spans="1:8" ht="13.5" thickBot="1" x14ac:dyDescent="0.25">
      <c r="A23" s="309" t="s">
        <v>80</v>
      </c>
      <c r="B23" s="309"/>
      <c r="C23" s="309"/>
      <c r="D23" s="309"/>
      <c r="E23" s="310"/>
      <c r="F23" s="20">
        <f>SUM(F15:F22)</f>
        <v>0</v>
      </c>
      <c r="G23" s="177"/>
      <c r="H23" s="178"/>
    </row>
    <row r="24" spans="1:8" x14ac:dyDescent="0.2">
      <c r="A24" s="84"/>
      <c r="B24" s="84"/>
      <c r="C24" s="84"/>
      <c r="D24" s="84"/>
      <c r="E24" s="84"/>
      <c r="F24" s="172"/>
      <c r="G24" s="178"/>
      <c r="H24" s="178"/>
    </row>
    <row r="25" spans="1:8" ht="18" thickBot="1" x14ac:dyDescent="0.35">
      <c r="A25" s="329" t="s">
        <v>81</v>
      </c>
      <c r="B25" s="329"/>
      <c r="C25" s="329"/>
      <c r="D25" s="329"/>
      <c r="E25" s="329"/>
      <c r="F25" s="329"/>
      <c r="G25" s="329"/>
      <c r="H25" s="66"/>
    </row>
    <row r="26" spans="1:8" ht="13.5" thickTop="1" x14ac:dyDescent="0.2">
      <c r="A26" s="225"/>
      <c r="B26" s="225"/>
      <c r="C26" s="225"/>
      <c r="D26" s="225"/>
      <c r="E26" s="225"/>
      <c r="F26" s="173" t="s">
        <v>5</v>
      </c>
      <c r="G26" s="173" t="s">
        <v>64</v>
      </c>
      <c r="H26" s="173" t="s">
        <v>65</v>
      </c>
    </row>
    <row r="27" spans="1:8" ht="33.75" x14ac:dyDescent="0.2">
      <c r="A27" s="320" t="s">
        <v>27</v>
      </c>
      <c r="B27" s="321"/>
      <c r="C27" s="321"/>
      <c r="D27" s="321"/>
      <c r="E27" s="322"/>
      <c r="F27" s="249"/>
      <c r="G27" s="174" t="s">
        <v>82</v>
      </c>
      <c r="H27" s="174" t="s">
        <v>83</v>
      </c>
    </row>
    <row r="28" spans="1:8" ht="33.75" x14ac:dyDescent="0.2">
      <c r="A28" s="320" t="s">
        <v>28</v>
      </c>
      <c r="B28" s="321"/>
      <c r="C28" s="321"/>
      <c r="D28" s="321"/>
      <c r="E28" s="322"/>
      <c r="F28" s="249"/>
      <c r="G28" s="174" t="s">
        <v>84</v>
      </c>
      <c r="H28" s="174" t="s">
        <v>85</v>
      </c>
    </row>
    <row r="29" spans="1:8" x14ac:dyDescent="0.2">
      <c r="A29" s="334" t="s">
        <v>6</v>
      </c>
      <c r="B29" s="335"/>
      <c r="C29" s="335"/>
      <c r="D29" s="335"/>
      <c r="E29" s="336"/>
      <c r="F29" s="179">
        <f>F28+F27</f>
        <v>0</v>
      </c>
      <c r="G29" s="180"/>
      <c r="H29" s="180"/>
    </row>
    <row r="30" spans="1:8" ht="13.5" thickBot="1" x14ac:dyDescent="0.25">
      <c r="A30" s="337" t="s">
        <v>29</v>
      </c>
      <c r="B30" s="337"/>
      <c r="C30" s="337"/>
      <c r="D30" s="337"/>
      <c r="E30" s="337"/>
      <c r="F30" s="181">
        <f>F29%*F23</f>
        <v>0</v>
      </c>
      <c r="G30" s="182" t="s">
        <v>86</v>
      </c>
      <c r="H30" s="182" t="s">
        <v>87</v>
      </c>
    </row>
    <row r="31" spans="1:8" ht="13.5" customHeight="1" thickBot="1" x14ac:dyDescent="0.25">
      <c r="A31" s="338" t="s">
        <v>88</v>
      </c>
      <c r="B31" s="338"/>
      <c r="C31" s="338"/>
      <c r="D31" s="338"/>
      <c r="E31" s="339"/>
      <c r="F31" s="20">
        <f>F29+F30</f>
        <v>0</v>
      </c>
      <c r="G31" s="183"/>
      <c r="H31" s="184"/>
    </row>
    <row r="32" spans="1:8" x14ac:dyDescent="0.2">
      <c r="A32" s="84"/>
      <c r="B32" s="84"/>
      <c r="C32" s="84"/>
      <c r="D32" s="84"/>
      <c r="E32" s="84"/>
      <c r="F32" s="172"/>
      <c r="G32" s="169"/>
      <c r="H32" s="169"/>
    </row>
    <row r="33" spans="1:8" ht="18" thickBot="1" x14ac:dyDescent="0.35">
      <c r="A33" s="329" t="s">
        <v>89</v>
      </c>
      <c r="B33" s="329"/>
      <c r="C33" s="329"/>
      <c r="D33" s="329"/>
      <c r="E33" s="329"/>
      <c r="F33" s="329"/>
      <c r="G33" s="329"/>
      <c r="H33" s="66"/>
    </row>
    <row r="34" spans="1:8" ht="13.5" thickTop="1" x14ac:dyDescent="0.2">
      <c r="A34" s="225"/>
      <c r="B34" s="225"/>
      <c r="C34" s="225"/>
      <c r="D34" s="225"/>
      <c r="E34" s="225"/>
      <c r="F34" s="173" t="s">
        <v>5</v>
      </c>
      <c r="G34" s="173" t="s">
        <v>64</v>
      </c>
      <c r="H34" s="173" t="s">
        <v>65</v>
      </c>
    </row>
    <row r="35" spans="1:8" ht="33.75" x14ac:dyDescent="0.2">
      <c r="A35" s="320" t="s">
        <v>30</v>
      </c>
      <c r="B35" s="321"/>
      <c r="C35" s="321"/>
      <c r="D35" s="321"/>
      <c r="E35" s="322"/>
      <c r="F35" s="245"/>
      <c r="G35" s="174" t="s">
        <v>90</v>
      </c>
      <c r="H35" s="174" t="s">
        <v>91</v>
      </c>
    </row>
    <row r="36" spans="1:8" ht="13.5" thickBot="1" x14ac:dyDescent="0.25">
      <c r="A36" s="330" t="s">
        <v>31</v>
      </c>
      <c r="B36" s="331"/>
      <c r="C36" s="331"/>
      <c r="D36" s="331"/>
      <c r="E36" s="332"/>
      <c r="F36" s="185">
        <f>F35%*F23</f>
        <v>0</v>
      </c>
      <c r="G36" s="182" t="s">
        <v>92</v>
      </c>
      <c r="H36" s="182" t="s">
        <v>93</v>
      </c>
    </row>
    <row r="37" spans="1:8" ht="13.5" thickBot="1" x14ac:dyDescent="0.25">
      <c r="A37" s="309" t="s">
        <v>94</v>
      </c>
      <c r="B37" s="309"/>
      <c r="C37" s="309"/>
      <c r="D37" s="309"/>
      <c r="E37" s="310"/>
      <c r="F37" s="20">
        <f>F35+F36</f>
        <v>0</v>
      </c>
      <c r="G37" s="177"/>
      <c r="H37" s="178"/>
    </row>
    <row r="38" spans="1:8" x14ac:dyDescent="0.2">
      <c r="A38" s="84"/>
      <c r="B38" s="84"/>
      <c r="C38" s="84"/>
      <c r="D38" s="84"/>
      <c r="E38" s="84"/>
      <c r="F38" s="172"/>
      <c r="G38" s="169"/>
      <c r="H38" s="169"/>
    </row>
    <row r="39" spans="1:8" ht="18" thickBot="1" x14ac:dyDescent="0.35">
      <c r="A39" s="223" t="s">
        <v>140</v>
      </c>
      <c r="B39" s="223"/>
      <c r="C39" s="223"/>
      <c r="D39" s="223"/>
      <c r="E39" s="223"/>
      <c r="F39" s="223"/>
      <c r="G39" s="223"/>
      <c r="H39" s="69"/>
    </row>
    <row r="40" spans="1:8" ht="13.5" thickTop="1" x14ac:dyDescent="0.2">
      <c r="A40" s="225"/>
      <c r="B40" s="225"/>
      <c r="C40" s="225"/>
      <c r="D40" s="225"/>
      <c r="E40" s="225"/>
      <c r="F40" s="173" t="s">
        <v>5</v>
      </c>
      <c r="G40" s="173" t="s">
        <v>64</v>
      </c>
      <c r="H40" s="173" t="s">
        <v>65</v>
      </c>
    </row>
    <row r="41" spans="1:8" ht="67.5" x14ac:dyDescent="0.2">
      <c r="A41" s="320" t="s">
        <v>32</v>
      </c>
      <c r="B41" s="321"/>
      <c r="C41" s="321"/>
      <c r="D41" s="321"/>
      <c r="E41" s="322"/>
      <c r="F41" s="245"/>
      <c r="G41" s="174" t="s">
        <v>95</v>
      </c>
      <c r="H41" s="174" t="s">
        <v>165</v>
      </c>
    </row>
    <row r="42" spans="1:8" x14ac:dyDescent="0.2">
      <c r="A42" s="320" t="s">
        <v>33</v>
      </c>
      <c r="B42" s="321"/>
      <c r="C42" s="321"/>
      <c r="D42" s="321"/>
      <c r="E42" s="322"/>
      <c r="F42" s="186">
        <f>F41*8%</f>
        <v>0</v>
      </c>
      <c r="G42" s="174" t="s">
        <v>96</v>
      </c>
      <c r="H42" s="187" t="s">
        <v>97</v>
      </c>
    </row>
    <row r="43" spans="1:8" x14ac:dyDescent="0.2">
      <c r="A43" s="320" t="s">
        <v>34</v>
      </c>
      <c r="B43" s="321"/>
      <c r="C43" s="321"/>
      <c r="D43" s="321"/>
      <c r="E43" s="322"/>
      <c r="F43" s="186">
        <f>F41*8%*40%</f>
        <v>0</v>
      </c>
      <c r="G43" s="174"/>
      <c r="H43" s="187" t="s">
        <v>153</v>
      </c>
    </row>
    <row r="44" spans="1:8" ht="45" x14ac:dyDescent="0.2">
      <c r="A44" s="320" t="s">
        <v>35</v>
      </c>
      <c r="B44" s="321"/>
      <c r="C44" s="321"/>
      <c r="D44" s="321"/>
      <c r="E44" s="322"/>
      <c r="F44" s="250"/>
      <c r="G44" s="174" t="s">
        <v>98</v>
      </c>
      <c r="H44" s="174" t="s">
        <v>166</v>
      </c>
    </row>
    <row r="45" spans="1:8" x14ac:dyDescent="0.2">
      <c r="A45" s="320" t="s">
        <v>36</v>
      </c>
      <c r="B45" s="321"/>
      <c r="C45" s="321"/>
      <c r="D45" s="321"/>
      <c r="E45" s="322"/>
      <c r="F45" s="186">
        <f>$F$23*F44%</f>
        <v>0</v>
      </c>
      <c r="G45" s="180" t="s">
        <v>99</v>
      </c>
      <c r="H45" s="180" t="s">
        <v>100</v>
      </c>
    </row>
    <row r="46" spans="1:8" x14ac:dyDescent="0.2">
      <c r="A46" s="320" t="s">
        <v>37</v>
      </c>
      <c r="B46" s="321"/>
      <c r="C46" s="321"/>
      <c r="D46" s="321"/>
      <c r="E46" s="322"/>
      <c r="F46" s="188">
        <f>F44*8%*40%</f>
        <v>0</v>
      </c>
      <c r="G46" s="189"/>
      <c r="H46" s="180" t="s">
        <v>151</v>
      </c>
    </row>
    <row r="47" spans="1:8" ht="79.5" thickBot="1" x14ac:dyDescent="0.25">
      <c r="A47" s="320" t="s">
        <v>38</v>
      </c>
      <c r="B47" s="321"/>
      <c r="C47" s="321"/>
      <c r="D47" s="321"/>
      <c r="E47" s="322"/>
      <c r="F47" s="251"/>
      <c r="G47" s="190" t="s">
        <v>101</v>
      </c>
      <c r="H47" s="190" t="s">
        <v>152</v>
      </c>
    </row>
    <row r="48" spans="1:8" ht="13.5" thickBot="1" x14ac:dyDescent="0.25">
      <c r="A48" s="309" t="s">
        <v>102</v>
      </c>
      <c r="B48" s="309"/>
      <c r="C48" s="309"/>
      <c r="D48" s="309"/>
      <c r="E48" s="310"/>
      <c r="F48" s="20">
        <f>SUM(F41:F47)</f>
        <v>0</v>
      </c>
      <c r="G48" s="177"/>
      <c r="H48" s="178"/>
    </row>
    <row r="49" spans="1:13" x14ac:dyDescent="0.2">
      <c r="A49" s="191"/>
      <c r="B49" s="191"/>
      <c r="C49" s="191"/>
      <c r="D49" s="191"/>
      <c r="E49" s="191"/>
      <c r="F49" s="172"/>
      <c r="G49" s="169"/>
      <c r="H49" s="169"/>
    </row>
    <row r="50" spans="1:13" ht="18" thickBot="1" x14ac:dyDescent="0.35">
      <c r="A50" s="329" t="s">
        <v>103</v>
      </c>
      <c r="B50" s="329"/>
      <c r="C50" s="329"/>
      <c r="D50" s="329"/>
      <c r="E50" s="329"/>
      <c r="F50" s="329"/>
      <c r="G50" s="329"/>
      <c r="H50" s="66"/>
    </row>
    <row r="51" spans="1:13" ht="13.5" thickTop="1" x14ac:dyDescent="0.2">
      <c r="A51" s="225"/>
      <c r="B51" s="225"/>
      <c r="C51" s="225"/>
      <c r="D51" s="225"/>
      <c r="E51" s="225"/>
      <c r="F51" s="173" t="s">
        <v>5</v>
      </c>
      <c r="G51" s="173" t="s">
        <v>64</v>
      </c>
      <c r="H51" s="173" t="s">
        <v>65</v>
      </c>
    </row>
    <row r="52" spans="1:13" customFormat="1" ht="45" x14ac:dyDescent="0.2">
      <c r="A52" s="312" t="s">
        <v>39</v>
      </c>
      <c r="B52" s="313"/>
      <c r="C52" s="313"/>
      <c r="D52" s="313"/>
      <c r="E52" s="314"/>
      <c r="F52" s="252"/>
      <c r="G52" s="19" t="s">
        <v>104</v>
      </c>
      <c r="H52" s="19" t="s">
        <v>105</v>
      </c>
      <c r="I52" s="210"/>
      <c r="J52" s="210"/>
      <c r="K52" s="210"/>
      <c r="M52" s="7"/>
    </row>
    <row r="53" spans="1:13" ht="78.75" x14ac:dyDescent="0.2">
      <c r="A53" s="320" t="s">
        <v>40</v>
      </c>
      <c r="B53" s="321"/>
      <c r="C53" s="321"/>
      <c r="D53" s="321"/>
      <c r="E53" s="322"/>
      <c r="F53" s="245"/>
      <c r="G53" s="174" t="s">
        <v>106</v>
      </c>
      <c r="H53" s="174" t="s">
        <v>107</v>
      </c>
    </row>
    <row r="54" spans="1:13" ht="67.5" x14ac:dyDescent="0.2">
      <c r="A54" s="320" t="s">
        <v>41</v>
      </c>
      <c r="B54" s="321"/>
      <c r="C54" s="321"/>
      <c r="D54" s="321"/>
      <c r="E54" s="322"/>
      <c r="F54" s="245"/>
      <c r="G54" s="174" t="s">
        <v>108</v>
      </c>
      <c r="H54" s="174" t="s">
        <v>109</v>
      </c>
    </row>
    <row r="55" spans="1:13" customFormat="1" ht="56.25" x14ac:dyDescent="0.2">
      <c r="A55" s="312" t="s">
        <v>42</v>
      </c>
      <c r="B55" s="313"/>
      <c r="C55" s="313"/>
      <c r="D55" s="313"/>
      <c r="E55" s="314"/>
      <c r="F55" s="252"/>
      <c r="G55" s="19" t="s">
        <v>110</v>
      </c>
      <c r="H55" s="19" t="s">
        <v>111</v>
      </c>
      <c r="I55" s="210"/>
      <c r="J55" s="210"/>
      <c r="K55" s="210"/>
    </row>
    <row r="56" spans="1:13" ht="90" x14ac:dyDescent="0.2">
      <c r="A56" s="320" t="s">
        <v>43</v>
      </c>
      <c r="B56" s="321"/>
      <c r="C56" s="321"/>
      <c r="D56" s="321"/>
      <c r="E56" s="322"/>
      <c r="F56" s="245"/>
      <c r="G56" s="174" t="s">
        <v>112</v>
      </c>
      <c r="H56" s="174" t="s">
        <v>113</v>
      </c>
    </row>
    <row r="57" spans="1:13" x14ac:dyDescent="0.2">
      <c r="A57" s="323" t="s">
        <v>7</v>
      </c>
      <c r="B57" s="324"/>
      <c r="C57" s="324"/>
      <c r="D57" s="324"/>
      <c r="E57" s="325"/>
      <c r="F57" s="192">
        <f>SUM(F52:F56)</f>
        <v>0</v>
      </c>
      <c r="G57" s="193"/>
      <c r="H57" s="193"/>
    </row>
    <row r="58" spans="1:13" ht="26.25" customHeight="1" thickBot="1" x14ac:dyDescent="0.25">
      <c r="A58" s="326" t="s">
        <v>44</v>
      </c>
      <c r="B58" s="327"/>
      <c r="C58" s="327"/>
      <c r="D58" s="327"/>
      <c r="E58" s="328"/>
      <c r="F58" s="194">
        <f>F57%*$F$23</f>
        <v>0</v>
      </c>
      <c r="G58" s="195" t="s">
        <v>114</v>
      </c>
      <c r="H58" s="195" t="s">
        <v>115</v>
      </c>
    </row>
    <row r="59" spans="1:13" ht="13.5" thickBot="1" x14ac:dyDescent="0.25">
      <c r="A59" s="309" t="s">
        <v>116</v>
      </c>
      <c r="B59" s="309"/>
      <c r="C59" s="309"/>
      <c r="D59" s="309"/>
      <c r="E59" s="310"/>
      <c r="F59" s="20">
        <f>F57+F58</f>
        <v>0</v>
      </c>
      <c r="G59" s="177"/>
      <c r="H59" s="178"/>
    </row>
    <row r="60" spans="1:13" ht="13.5" thickBot="1" x14ac:dyDescent="0.25">
      <c r="A60" s="191"/>
      <c r="B60" s="191"/>
      <c r="C60" s="191"/>
      <c r="D60" s="191"/>
      <c r="E60" s="191"/>
      <c r="F60" s="172"/>
      <c r="G60" s="169"/>
      <c r="H60" s="169"/>
    </row>
    <row r="61" spans="1:13" ht="13.5" thickBot="1" x14ac:dyDescent="0.25">
      <c r="A61" s="315" t="s">
        <v>45</v>
      </c>
      <c r="B61" s="316"/>
      <c r="C61" s="316"/>
      <c r="D61" s="316"/>
      <c r="E61" s="316"/>
      <c r="F61" s="317"/>
      <c r="G61" s="317"/>
      <c r="H61" s="318"/>
    </row>
    <row r="62" spans="1:13" x14ac:dyDescent="0.2">
      <c r="A62" s="225"/>
      <c r="B62" s="225"/>
      <c r="C62" s="225"/>
      <c r="D62" s="225"/>
      <c r="E62" s="225"/>
      <c r="F62" s="168"/>
      <c r="G62" s="196"/>
      <c r="H62" s="196"/>
    </row>
    <row r="63" spans="1:13" ht="13.5" customHeight="1" thickBot="1" x14ac:dyDescent="0.25">
      <c r="A63" s="319" t="s">
        <v>46</v>
      </c>
      <c r="B63" s="319"/>
      <c r="C63" s="319"/>
      <c r="D63" s="319"/>
      <c r="E63" s="319"/>
      <c r="F63" s="23">
        <f>F23</f>
        <v>0</v>
      </c>
      <c r="G63" s="225"/>
      <c r="H63" s="225"/>
    </row>
    <row r="64" spans="1:13" ht="13.5" customHeight="1" thickBot="1" x14ac:dyDescent="0.25">
      <c r="A64" s="319" t="s">
        <v>47</v>
      </c>
      <c r="B64" s="319"/>
      <c r="C64" s="319"/>
      <c r="D64" s="319"/>
      <c r="E64" s="319"/>
      <c r="F64" s="23">
        <f>F31</f>
        <v>0</v>
      </c>
      <c r="G64" s="225"/>
      <c r="H64" s="225"/>
    </row>
    <row r="65" spans="1:8" ht="13.5" customHeight="1" thickBot="1" x14ac:dyDescent="0.25">
      <c r="A65" s="319" t="s">
        <v>48</v>
      </c>
      <c r="B65" s="319"/>
      <c r="C65" s="319"/>
      <c r="D65" s="319"/>
      <c r="E65" s="319"/>
      <c r="F65" s="23">
        <f>F37</f>
        <v>0</v>
      </c>
      <c r="G65" s="225"/>
      <c r="H65" s="225"/>
    </row>
    <row r="66" spans="1:8" ht="13.5" customHeight="1" thickBot="1" x14ac:dyDescent="0.25">
      <c r="A66" s="319" t="s">
        <v>49</v>
      </c>
      <c r="B66" s="319"/>
      <c r="C66" s="319"/>
      <c r="D66" s="319"/>
      <c r="E66" s="319"/>
      <c r="F66" s="23">
        <f>F48</f>
        <v>0</v>
      </c>
      <c r="G66" s="225"/>
      <c r="H66" s="225"/>
    </row>
    <row r="67" spans="1:8" ht="13.5" customHeight="1" thickBot="1" x14ac:dyDescent="0.25">
      <c r="A67" s="319" t="s">
        <v>50</v>
      </c>
      <c r="B67" s="319"/>
      <c r="C67" s="319"/>
      <c r="D67" s="319"/>
      <c r="E67" s="319"/>
      <c r="F67" s="23">
        <f>F59</f>
        <v>0</v>
      </c>
      <c r="G67" s="225"/>
      <c r="H67" s="225"/>
    </row>
    <row r="68" spans="1:8" ht="13.5" thickBot="1" x14ac:dyDescent="0.25">
      <c r="A68" s="309" t="s">
        <v>51</v>
      </c>
      <c r="B68" s="309"/>
      <c r="C68" s="309"/>
      <c r="D68" s="309"/>
      <c r="E68" s="310"/>
      <c r="F68" s="20">
        <f>SUM(F63:F67)</f>
        <v>0</v>
      </c>
      <c r="G68" s="177" t="s">
        <v>5</v>
      </c>
      <c r="H68" s="178"/>
    </row>
    <row r="69" spans="1:8" ht="15" x14ac:dyDescent="0.2">
      <c r="A69" s="197"/>
      <c r="B69" s="197"/>
      <c r="C69" s="197"/>
      <c r="D69" s="197"/>
      <c r="E69" s="197"/>
      <c r="F69" s="198"/>
      <c r="G69" s="198"/>
      <c r="H69" s="198"/>
    </row>
    <row r="70" spans="1:8" x14ac:dyDescent="0.2">
      <c r="A70" s="311" t="s">
        <v>167</v>
      </c>
      <c r="B70" s="311"/>
      <c r="C70" s="311"/>
      <c r="D70" s="225"/>
      <c r="E70" s="225"/>
      <c r="F70" s="168"/>
      <c r="G70" s="169"/>
      <c r="H70" s="169"/>
    </row>
  </sheetData>
  <sheetProtection password="DAE3" sheet="1" objects="1" scenarios="1" selectLockedCells="1"/>
  <mergeCells count="51">
    <mergeCell ref="A18:E18"/>
    <mergeCell ref="A1:H1"/>
    <mergeCell ref="A2:H2"/>
    <mergeCell ref="A3:H3"/>
    <mergeCell ref="A5:H5"/>
    <mergeCell ref="A6:H6"/>
    <mergeCell ref="A8:E9"/>
    <mergeCell ref="A11:H11"/>
    <mergeCell ref="A13:G13"/>
    <mergeCell ref="A15:E15"/>
    <mergeCell ref="A16:E16"/>
    <mergeCell ref="A17:E17"/>
    <mergeCell ref="A33:G33"/>
    <mergeCell ref="A19:E19"/>
    <mergeCell ref="A20:E20"/>
    <mergeCell ref="A22:E22"/>
    <mergeCell ref="A23:E23"/>
    <mergeCell ref="A25:G25"/>
    <mergeCell ref="A27:E27"/>
    <mergeCell ref="A28:E28"/>
    <mergeCell ref="A29:E29"/>
    <mergeCell ref="A30:E30"/>
    <mergeCell ref="A31:E31"/>
    <mergeCell ref="A50:G50"/>
    <mergeCell ref="A35:E35"/>
    <mergeCell ref="A36:E36"/>
    <mergeCell ref="A37:E37"/>
    <mergeCell ref="A41:E41"/>
    <mergeCell ref="A42:E42"/>
    <mergeCell ref="A43:E43"/>
    <mergeCell ref="A44:E44"/>
    <mergeCell ref="A45:E45"/>
    <mergeCell ref="A46:E46"/>
    <mergeCell ref="A47:E47"/>
    <mergeCell ref="A48:E48"/>
    <mergeCell ref="A68:E68"/>
    <mergeCell ref="A70:C70"/>
    <mergeCell ref="A52:E52"/>
    <mergeCell ref="A55:E55"/>
    <mergeCell ref="A61:H61"/>
    <mergeCell ref="A63:E63"/>
    <mergeCell ref="A64:E64"/>
    <mergeCell ref="A65:E65"/>
    <mergeCell ref="A66:E66"/>
    <mergeCell ref="A67:E67"/>
    <mergeCell ref="A53:E53"/>
    <mergeCell ref="A54:E54"/>
    <mergeCell ref="A56:E56"/>
    <mergeCell ref="A57:E57"/>
    <mergeCell ref="A58:E58"/>
    <mergeCell ref="A59:E59"/>
  </mergeCells>
  <conditionalFormatting sqref="H9">
    <cfRule type="expression" dxfId="3" priority="1">
      <formula>$F$9&lt;&gt;""</formula>
    </cfRule>
  </conditionalFormatting>
  <conditionalFormatting sqref="G8">
    <cfRule type="expression" dxfId="2" priority="4">
      <formula>$F$8&lt;&gt;""</formula>
    </cfRule>
  </conditionalFormatting>
  <conditionalFormatting sqref="G9">
    <cfRule type="expression" dxfId="1" priority="3">
      <formula>$F$9&lt;&gt;""</formula>
    </cfRule>
  </conditionalFormatting>
  <conditionalFormatting sqref="H8">
    <cfRule type="expression" dxfId="0" priority="2">
      <formula>$F$8&lt;&gt;""</formula>
    </cfRule>
  </conditionalFormatting>
  <printOptions horizontalCentered="1"/>
  <pageMargins left="0.11811023622047245" right="0.11811023622047245" top="0.74803149606299213" bottom="0.27559055118110237" header="0.19685039370078741" footer="7.874015748031496E-2"/>
  <pageSetup paperSize="9" scale="70" orientation="portrait" r:id="rId1"/>
  <headerFooter>
    <oddHeader>&amp;C&amp;G&amp;R&amp;8&amp;P</oddHeader>
    <oddFooter>&amp;L&amp;G
        &amp;"Arial,Negrito"&amp;8&amp;K00-032SCCAT/CFIC/ECOFC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view="pageBreakPreview" zoomScaleNormal="100" zoomScaleSheetLayoutView="100" workbookViewId="0">
      <selection activeCell="B15" sqref="B15"/>
    </sheetView>
  </sheetViews>
  <sheetFormatPr defaultRowHeight="15" x14ac:dyDescent="0.25"/>
  <cols>
    <col min="1" max="1" width="47" style="2" customWidth="1"/>
    <col min="2" max="2" width="17.28515625" style="2" customWidth="1"/>
    <col min="3" max="16384" width="9.140625" style="2"/>
  </cols>
  <sheetData>
    <row r="1" spans="1:2" x14ac:dyDescent="0.25">
      <c r="A1" s="362" t="str">
        <f>'VALOR DO POSTO'!A1:S1</f>
        <v>TRIBUNAL REGIONAL ELEITORAL DO PARANÁ</v>
      </c>
      <c r="B1" s="362"/>
    </row>
    <row r="2" spans="1:2" x14ac:dyDescent="0.25">
      <c r="A2" s="363" t="str">
        <f>'VALOR DO POSTO'!A2:S2</f>
        <v>Planilha de Custos e Formação de Preços - BASE PROPOSTA LICITANTE</v>
      </c>
      <c r="B2" s="363"/>
    </row>
    <row r="3" spans="1:2" ht="15" customHeight="1" x14ac:dyDescent="0.25">
      <c r="A3" s="361" t="str">
        <f>'VALOR DO POSTO'!A3:S3</f>
        <v>Posto de Trabalho - Serviços de Portaria</v>
      </c>
      <c r="B3" s="361"/>
    </row>
    <row r="4" spans="1:2" ht="15" customHeight="1" x14ac:dyDescent="0.25">
      <c r="A4" s="364"/>
      <c r="B4" s="364"/>
    </row>
    <row r="5" spans="1:2" ht="15" customHeight="1" x14ac:dyDescent="0.25">
      <c r="A5" s="365" t="str">
        <f>'VALOR DO POSTO'!A8:S8</f>
        <v>Nome empresarial</v>
      </c>
      <c r="B5" s="366"/>
    </row>
    <row r="6" spans="1:2" ht="15" customHeight="1" x14ac:dyDescent="0.25">
      <c r="A6" s="367" t="str">
        <f>'VALOR DO POSTO'!A9:S9</f>
        <v>CNPJ</v>
      </c>
      <c r="B6" s="368"/>
    </row>
    <row r="7" spans="1:2" ht="15" customHeight="1" thickBot="1" x14ac:dyDescent="0.3">
      <c r="A7" s="48"/>
      <c r="B7" s="48"/>
    </row>
    <row r="8" spans="1:2" s="136" customFormat="1" ht="30" customHeight="1" thickBot="1" x14ac:dyDescent="0.3">
      <c r="A8" s="315" t="s">
        <v>52</v>
      </c>
      <c r="B8" s="318"/>
    </row>
    <row r="9" spans="1:2" ht="15" customHeight="1" thickBot="1" x14ac:dyDescent="0.3">
      <c r="A9" s="49"/>
      <c r="B9" s="49"/>
    </row>
    <row r="10" spans="1:2" ht="15" customHeight="1" thickBot="1" x14ac:dyDescent="0.3">
      <c r="A10" s="50" t="s">
        <v>9</v>
      </c>
      <c r="B10" s="51" t="s">
        <v>10</v>
      </c>
    </row>
    <row r="11" spans="1:2" ht="15" customHeight="1" x14ac:dyDescent="0.25">
      <c r="A11" s="52" t="s">
        <v>53</v>
      </c>
      <c r="B11" s="201">
        <v>0</v>
      </c>
    </row>
    <row r="12" spans="1:2" ht="15" customHeight="1" x14ac:dyDescent="0.25">
      <c r="A12" s="53" t="s">
        <v>54</v>
      </c>
      <c r="B12" s="97">
        <v>0</v>
      </c>
    </row>
    <row r="13" spans="1:2" ht="15" customHeight="1" x14ac:dyDescent="0.25">
      <c r="A13" s="53" t="s">
        <v>55</v>
      </c>
      <c r="B13" s="97">
        <v>0</v>
      </c>
    </row>
    <row r="14" spans="1:2" ht="15" customHeight="1" x14ac:dyDescent="0.25">
      <c r="A14" s="53" t="s">
        <v>56</v>
      </c>
      <c r="B14" s="97">
        <v>0</v>
      </c>
    </row>
    <row r="15" spans="1:2" ht="15" customHeight="1" x14ac:dyDescent="0.25">
      <c r="A15" s="53" t="s">
        <v>57</v>
      </c>
      <c r="B15" s="97">
        <v>0</v>
      </c>
    </row>
    <row r="16" spans="1:2" ht="15" customHeight="1" thickBot="1" x14ac:dyDescent="0.3">
      <c r="A16" s="37" t="s">
        <v>137</v>
      </c>
      <c r="B16" s="98"/>
    </row>
    <row r="17" spans="1:2" ht="15" customHeight="1" thickBot="1" x14ac:dyDescent="0.3">
      <c r="A17" s="358" t="s">
        <v>138</v>
      </c>
      <c r="B17" s="358"/>
    </row>
    <row r="18" spans="1:2" ht="15" customHeight="1" thickBot="1" x14ac:dyDescent="0.3">
      <c r="A18" s="54" t="s">
        <v>18</v>
      </c>
      <c r="B18" s="36">
        <f>((1+B11)/(1-(B13+B14+B15+B16)-B12))-1</f>
        <v>0</v>
      </c>
    </row>
    <row r="19" spans="1:2" ht="15" customHeight="1" x14ac:dyDescent="0.25">
      <c r="A19" s="55"/>
      <c r="B19" s="56"/>
    </row>
    <row r="20" spans="1:2" ht="15" customHeight="1" thickBot="1" x14ac:dyDescent="0.3">
      <c r="A20" s="57" t="s">
        <v>58</v>
      </c>
      <c r="B20" s="58"/>
    </row>
    <row r="21" spans="1:2" ht="15" customHeight="1" x14ac:dyDescent="0.25">
      <c r="A21" s="359" t="s">
        <v>59</v>
      </c>
      <c r="B21" s="360"/>
    </row>
    <row r="22" spans="1:2" x14ac:dyDescent="0.25">
      <c r="A22" s="110"/>
      <c r="B22" s="110"/>
    </row>
  </sheetData>
  <sheetProtection algorithmName="SHA-512" hashValue="Bq/nPJd26F2bFBLBDjYyOdlJja0H54fmSl/oX+5VSnabDMvfF+dXdsg7lI8C97LTOeaskRP2uNaw4Bdw0gfPcA==" saltValue="nDwxlGe3PsOcu3atWJi//w==" spinCount="100000" sheet="1" objects="1" scenarios="1" selectLockedCells="1"/>
  <mergeCells count="9">
    <mergeCell ref="A17:B17"/>
    <mergeCell ref="A21:B21"/>
    <mergeCell ref="A3:B3"/>
    <mergeCell ref="A1:B1"/>
    <mergeCell ref="A2:B2"/>
    <mergeCell ref="A4:B4"/>
    <mergeCell ref="A5:B5"/>
    <mergeCell ref="A6:B6"/>
    <mergeCell ref="A8:B8"/>
  </mergeCells>
  <printOptions horizontalCentered="1"/>
  <pageMargins left="0.51181102362204722" right="0.51181102362204722" top="1.1023622047244095" bottom="0.39370078740157483" header="0.31496062992125984" footer="7.874015748031496E-2"/>
  <pageSetup paperSize="9" orientation="portrait" r:id="rId1"/>
  <headerFooter>
    <oddHeader>&amp;C&amp;G&amp;R&amp;8&amp;P</oddHeader>
    <oddFooter>&amp;L&amp;G
&amp;"Arial,Negrito"&amp;8&amp;K00-032SCCAT/CFIC/SECOFC</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0"/>
  <sheetViews>
    <sheetView showGridLines="0" view="pageBreakPreview" zoomScaleNormal="100" zoomScaleSheetLayoutView="100" workbookViewId="0">
      <selection activeCell="D38" sqref="D38"/>
    </sheetView>
  </sheetViews>
  <sheetFormatPr defaultRowHeight="12.75" x14ac:dyDescent="0.2"/>
  <cols>
    <col min="1" max="1" width="37.42578125" style="89" customWidth="1"/>
    <col min="2" max="5" width="12.7109375" style="86" customWidth="1"/>
    <col min="6" max="239" width="9.140625" style="86"/>
    <col min="240" max="240" width="31.28515625" style="86" customWidth="1"/>
    <col min="241" max="241" width="18" style="86" customWidth="1"/>
    <col min="242" max="242" width="14" style="86" customWidth="1"/>
    <col min="243" max="246" width="12.42578125" style="86" customWidth="1"/>
    <col min="247" max="247" width="4.85546875" style="86" customWidth="1"/>
    <col min="248" max="251" width="12.7109375" style="86" customWidth="1"/>
    <col min="252" max="495" width="9.140625" style="86"/>
    <col min="496" max="496" width="31.28515625" style="86" customWidth="1"/>
    <col min="497" max="497" width="18" style="86" customWidth="1"/>
    <col min="498" max="498" width="14" style="86" customWidth="1"/>
    <col min="499" max="502" width="12.42578125" style="86" customWidth="1"/>
    <col min="503" max="503" width="4.85546875" style="86" customWidth="1"/>
    <col min="504" max="507" width="12.7109375" style="86" customWidth="1"/>
    <col min="508" max="751" width="9.140625" style="86"/>
    <col min="752" max="752" width="31.28515625" style="86" customWidth="1"/>
    <col min="753" max="753" width="18" style="86" customWidth="1"/>
    <col min="754" max="754" width="14" style="86" customWidth="1"/>
    <col min="755" max="758" width="12.42578125" style="86" customWidth="1"/>
    <col min="759" max="759" width="4.85546875" style="86" customWidth="1"/>
    <col min="760" max="763" width="12.7109375" style="86" customWidth="1"/>
    <col min="764" max="1007" width="9.140625" style="86"/>
    <col min="1008" max="1008" width="31.28515625" style="86" customWidth="1"/>
    <col min="1009" max="1009" width="18" style="86" customWidth="1"/>
    <col min="1010" max="1010" width="14" style="86" customWidth="1"/>
    <col min="1011" max="1014" width="12.42578125" style="86" customWidth="1"/>
    <col min="1015" max="1015" width="4.85546875" style="86" customWidth="1"/>
    <col min="1016" max="1019" width="12.7109375" style="86" customWidth="1"/>
    <col min="1020" max="1263" width="9.140625" style="86"/>
    <col min="1264" max="1264" width="31.28515625" style="86" customWidth="1"/>
    <col min="1265" max="1265" width="18" style="86" customWidth="1"/>
    <col min="1266" max="1266" width="14" style="86" customWidth="1"/>
    <col min="1267" max="1270" width="12.42578125" style="86" customWidth="1"/>
    <col min="1271" max="1271" width="4.85546875" style="86" customWidth="1"/>
    <col min="1272" max="1275" width="12.7109375" style="86" customWidth="1"/>
    <col min="1276" max="1519" width="9.140625" style="86"/>
    <col min="1520" max="1520" width="31.28515625" style="86" customWidth="1"/>
    <col min="1521" max="1521" width="18" style="86" customWidth="1"/>
    <col min="1522" max="1522" width="14" style="86" customWidth="1"/>
    <col min="1523" max="1526" width="12.42578125" style="86" customWidth="1"/>
    <col min="1527" max="1527" width="4.85546875" style="86" customWidth="1"/>
    <col min="1528" max="1531" width="12.7109375" style="86" customWidth="1"/>
    <col min="1532" max="1775" width="9.140625" style="86"/>
    <col min="1776" max="1776" width="31.28515625" style="86" customWidth="1"/>
    <col min="1777" max="1777" width="18" style="86" customWidth="1"/>
    <col min="1778" max="1778" width="14" style="86" customWidth="1"/>
    <col min="1779" max="1782" width="12.42578125" style="86" customWidth="1"/>
    <col min="1783" max="1783" width="4.85546875" style="86" customWidth="1"/>
    <col min="1784" max="1787" width="12.7109375" style="86" customWidth="1"/>
    <col min="1788" max="2031" width="9.140625" style="86"/>
    <col min="2032" max="2032" width="31.28515625" style="86" customWidth="1"/>
    <col min="2033" max="2033" width="18" style="86" customWidth="1"/>
    <col min="2034" max="2034" width="14" style="86" customWidth="1"/>
    <col min="2035" max="2038" width="12.42578125" style="86" customWidth="1"/>
    <col min="2039" max="2039" width="4.85546875" style="86" customWidth="1"/>
    <col min="2040" max="2043" width="12.7109375" style="86" customWidth="1"/>
    <col min="2044" max="2287" width="9.140625" style="86"/>
    <col min="2288" max="2288" width="31.28515625" style="86" customWidth="1"/>
    <col min="2289" max="2289" width="18" style="86" customWidth="1"/>
    <col min="2290" max="2290" width="14" style="86" customWidth="1"/>
    <col min="2291" max="2294" width="12.42578125" style="86" customWidth="1"/>
    <col min="2295" max="2295" width="4.85546875" style="86" customWidth="1"/>
    <col min="2296" max="2299" width="12.7109375" style="86" customWidth="1"/>
    <col min="2300" max="2543" width="9.140625" style="86"/>
    <col min="2544" max="2544" width="31.28515625" style="86" customWidth="1"/>
    <col min="2545" max="2545" width="18" style="86" customWidth="1"/>
    <col min="2546" max="2546" width="14" style="86" customWidth="1"/>
    <col min="2547" max="2550" width="12.42578125" style="86" customWidth="1"/>
    <col min="2551" max="2551" width="4.85546875" style="86" customWidth="1"/>
    <col min="2552" max="2555" width="12.7109375" style="86" customWidth="1"/>
    <col min="2556" max="2799" width="9.140625" style="86"/>
    <col min="2800" max="2800" width="31.28515625" style="86" customWidth="1"/>
    <col min="2801" max="2801" width="18" style="86" customWidth="1"/>
    <col min="2802" max="2802" width="14" style="86" customWidth="1"/>
    <col min="2803" max="2806" width="12.42578125" style="86" customWidth="1"/>
    <col min="2807" max="2807" width="4.85546875" style="86" customWidth="1"/>
    <col min="2808" max="2811" width="12.7109375" style="86" customWidth="1"/>
    <col min="2812" max="3055" width="9.140625" style="86"/>
    <col min="3056" max="3056" width="31.28515625" style="86" customWidth="1"/>
    <col min="3057" max="3057" width="18" style="86" customWidth="1"/>
    <col min="3058" max="3058" width="14" style="86" customWidth="1"/>
    <col min="3059" max="3062" width="12.42578125" style="86" customWidth="1"/>
    <col min="3063" max="3063" width="4.85546875" style="86" customWidth="1"/>
    <col min="3064" max="3067" width="12.7109375" style="86" customWidth="1"/>
    <col min="3068" max="3311" width="9.140625" style="86"/>
    <col min="3312" max="3312" width="31.28515625" style="86" customWidth="1"/>
    <col min="3313" max="3313" width="18" style="86" customWidth="1"/>
    <col min="3314" max="3314" width="14" style="86" customWidth="1"/>
    <col min="3315" max="3318" width="12.42578125" style="86" customWidth="1"/>
    <col min="3319" max="3319" width="4.85546875" style="86" customWidth="1"/>
    <col min="3320" max="3323" width="12.7109375" style="86" customWidth="1"/>
    <col min="3324" max="3567" width="9.140625" style="86"/>
    <col min="3568" max="3568" width="31.28515625" style="86" customWidth="1"/>
    <col min="3569" max="3569" width="18" style="86" customWidth="1"/>
    <col min="3570" max="3570" width="14" style="86" customWidth="1"/>
    <col min="3571" max="3574" width="12.42578125" style="86" customWidth="1"/>
    <col min="3575" max="3575" width="4.85546875" style="86" customWidth="1"/>
    <col min="3576" max="3579" width="12.7109375" style="86" customWidth="1"/>
    <col min="3580" max="3823" width="9.140625" style="86"/>
    <col min="3824" max="3824" width="31.28515625" style="86" customWidth="1"/>
    <col min="3825" max="3825" width="18" style="86" customWidth="1"/>
    <col min="3826" max="3826" width="14" style="86" customWidth="1"/>
    <col min="3827" max="3830" width="12.42578125" style="86" customWidth="1"/>
    <col min="3831" max="3831" width="4.85546875" style="86" customWidth="1"/>
    <col min="3832" max="3835" width="12.7109375" style="86" customWidth="1"/>
    <col min="3836" max="4079" width="9.140625" style="86"/>
    <col min="4080" max="4080" width="31.28515625" style="86" customWidth="1"/>
    <col min="4081" max="4081" width="18" style="86" customWidth="1"/>
    <col min="4082" max="4082" width="14" style="86" customWidth="1"/>
    <col min="4083" max="4086" width="12.42578125" style="86" customWidth="1"/>
    <col min="4087" max="4087" width="4.85546875" style="86" customWidth="1"/>
    <col min="4088" max="4091" width="12.7109375" style="86" customWidth="1"/>
    <col min="4092" max="4335" width="9.140625" style="86"/>
    <col min="4336" max="4336" width="31.28515625" style="86" customWidth="1"/>
    <col min="4337" max="4337" width="18" style="86" customWidth="1"/>
    <col min="4338" max="4338" width="14" style="86" customWidth="1"/>
    <col min="4339" max="4342" width="12.42578125" style="86" customWidth="1"/>
    <col min="4343" max="4343" width="4.85546875" style="86" customWidth="1"/>
    <col min="4344" max="4347" width="12.7109375" style="86" customWidth="1"/>
    <col min="4348" max="4591" width="9.140625" style="86"/>
    <col min="4592" max="4592" width="31.28515625" style="86" customWidth="1"/>
    <col min="4593" max="4593" width="18" style="86" customWidth="1"/>
    <col min="4594" max="4594" width="14" style="86" customWidth="1"/>
    <col min="4595" max="4598" width="12.42578125" style="86" customWidth="1"/>
    <col min="4599" max="4599" width="4.85546875" style="86" customWidth="1"/>
    <col min="4600" max="4603" width="12.7109375" style="86" customWidth="1"/>
    <col min="4604" max="4847" width="9.140625" style="86"/>
    <col min="4848" max="4848" width="31.28515625" style="86" customWidth="1"/>
    <col min="4849" max="4849" width="18" style="86" customWidth="1"/>
    <col min="4850" max="4850" width="14" style="86" customWidth="1"/>
    <col min="4851" max="4854" width="12.42578125" style="86" customWidth="1"/>
    <col min="4855" max="4855" width="4.85546875" style="86" customWidth="1"/>
    <col min="4856" max="4859" width="12.7109375" style="86" customWidth="1"/>
    <col min="4860" max="5103" width="9.140625" style="86"/>
    <col min="5104" max="5104" width="31.28515625" style="86" customWidth="1"/>
    <col min="5105" max="5105" width="18" style="86" customWidth="1"/>
    <col min="5106" max="5106" width="14" style="86" customWidth="1"/>
    <col min="5107" max="5110" width="12.42578125" style="86" customWidth="1"/>
    <col min="5111" max="5111" width="4.85546875" style="86" customWidth="1"/>
    <col min="5112" max="5115" width="12.7109375" style="86" customWidth="1"/>
    <col min="5116" max="5359" width="9.140625" style="86"/>
    <col min="5360" max="5360" width="31.28515625" style="86" customWidth="1"/>
    <col min="5361" max="5361" width="18" style="86" customWidth="1"/>
    <col min="5362" max="5362" width="14" style="86" customWidth="1"/>
    <col min="5363" max="5366" width="12.42578125" style="86" customWidth="1"/>
    <col min="5367" max="5367" width="4.85546875" style="86" customWidth="1"/>
    <col min="5368" max="5371" width="12.7109375" style="86" customWidth="1"/>
    <col min="5372" max="5615" width="9.140625" style="86"/>
    <col min="5616" max="5616" width="31.28515625" style="86" customWidth="1"/>
    <col min="5617" max="5617" width="18" style="86" customWidth="1"/>
    <col min="5618" max="5618" width="14" style="86" customWidth="1"/>
    <col min="5619" max="5622" width="12.42578125" style="86" customWidth="1"/>
    <col min="5623" max="5623" width="4.85546875" style="86" customWidth="1"/>
    <col min="5624" max="5627" width="12.7109375" style="86" customWidth="1"/>
    <col min="5628" max="5871" width="9.140625" style="86"/>
    <col min="5872" max="5872" width="31.28515625" style="86" customWidth="1"/>
    <col min="5873" max="5873" width="18" style="86" customWidth="1"/>
    <col min="5874" max="5874" width="14" style="86" customWidth="1"/>
    <col min="5875" max="5878" width="12.42578125" style="86" customWidth="1"/>
    <col min="5879" max="5879" width="4.85546875" style="86" customWidth="1"/>
    <col min="5880" max="5883" width="12.7109375" style="86" customWidth="1"/>
    <col min="5884" max="6127" width="9.140625" style="86"/>
    <col min="6128" max="6128" width="31.28515625" style="86" customWidth="1"/>
    <col min="6129" max="6129" width="18" style="86" customWidth="1"/>
    <col min="6130" max="6130" width="14" style="86" customWidth="1"/>
    <col min="6131" max="6134" width="12.42578125" style="86" customWidth="1"/>
    <col min="6135" max="6135" width="4.85546875" style="86" customWidth="1"/>
    <col min="6136" max="6139" width="12.7109375" style="86" customWidth="1"/>
    <col min="6140" max="6383" width="9.140625" style="86"/>
    <col min="6384" max="6384" width="31.28515625" style="86" customWidth="1"/>
    <col min="6385" max="6385" width="18" style="86" customWidth="1"/>
    <col min="6386" max="6386" width="14" style="86" customWidth="1"/>
    <col min="6387" max="6390" width="12.42578125" style="86" customWidth="1"/>
    <col min="6391" max="6391" width="4.85546875" style="86" customWidth="1"/>
    <col min="6392" max="6395" width="12.7109375" style="86" customWidth="1"/>
    <col min="6396" max="6639" width="9.140625" style="86"/>
    <col min="6640" max="6640" width="31.28515625" style="86" customWidth="1"/>
    <col min="6641" max="6641" width="18" style="86" customWidth="1"/>
    <col min="6642" max="6642" width="14" style="86" customWidth="1"/>
    <col min="6643" max="6646" width="12.42578125" style="86" customWidth="1"/>
    <col min="6647" max="6647" width="4.85546875" style="86" customWidth="1"/>
    <col min="6648" max="6651" width="12.7109375" style="86" customWidth="1"/>
    <col min="6652" max="6895" width="9.140625" style="86"/>
    <col min="6896" max="6896" width="31.28515625" style="86" customWidth="1"/>
    <col min="6897" max="6897" width="18" style="86" customWidth="1"/>
    <col min="6898" max="6898" width="14" style="86" customWidth="1"/>
    <col min="6899" max="6902" width="12.42578125" style="86" customWidth="1"/>
    <col min="6903" max="6903" width="4.85546875" style="86" customWidth="1"/>
    <col min="6904" max="6907" width="12.7109375" style="86" customWidth="1"/>
    <col min="6908" max="7151" width="9.140625" style="86"/>
    <col min="7152" max="7152" width="31.28515625" style="86" customWidth="1"/>
    <col min="7153" max="7153" width="18" style="86" customWidth="1"/>
    <col min="7154" max="7154" width="14" style="86" customWidth="1"/>
    <col min="7155" max="7158" width="12.42578125" style="86" customWidth="1"/>
    <col min="7159" max="7159" width="4.85546875" style="86" customWidth="1"/>
    <col min="7160" max="7163" width="12.7109375" style="86" customWidth="1"/>
    <col min="7164" max="7407" width="9.140625" style="86"/>
    <col min="7408" max="7408" width="31.28515625" style="86" customWidth="1"/>
    <col min="7409" max="7409" width="18" style="86" customWidth="1"/>
    <col min="7410" max="7410" width="14" style="86" customWidth="1"/>
    <col min="7411" max="7414" width="12.42578125" style="86" customWidth="1"/>
    <col min="7415" max="7415" width="4.85546875" style="86" customWidth="1"/>
    <col min="7416" max="7419" width="12.7109375" style="86" customWidth="1"/>
    <col min="7420" max="7663" width="9.140625" style="86"/>
    <col min="7664" max="7664" width="31.28515625" style="86" customWidth="1"/>
    <col min="7665" max="7665" width="18" style="86" customWidth="1"/>
    <col min="7666" max="7666" width="14" style="86" customWidth="1"/>
    <col min="7667" max="7670" width="12.42578125" style="86" customWidth="1"/>
    <col min="7671" max="7671" width="4.85546875" style="86" customWidth="1"/>
    <col min="7672" max="7675" width="12.7109375" style="86" customWidth="1"/>
    <col min="7676" max="7919" width="9.140625" style="86"/>
    <col min="7920" max="7920" width="31.28515625" style="86" customWidth="1"/>
    <col min="7921" max="7921" width="18" style="86" customWidth="1"/>
    <col min="7922" max="7922" width="14" style="86" customWidth="1"/>
    <col min="7923" max="7926" width="12.42578125" style="86" customWidth="1"/>
    <col min="7927" max="7927" width="4.85546875" style="86" customWidth="1"/>
    <col min="7928" max="7931" width="12.7109375" style="86" customWidth="1"/>
    <col min="7932" max="8175" width="9.140625" style="86"/>
    <col min="8176" max="8176" width="31.28515625" style="86" customWidth="1"/>
    <col min="8177" max="8177" width="18" style="86" customWidth="1"/>
    <col min="8178" max="8178" width="14" style="86" customWidth="1"/>
    <col min="8179" max="8182" width="12.42578125" style="86" customWidth="1"/>
    <col min="8183" max="8183" width="4.85546875" style="86" customWidth="1"/>
    <col min="8184" max="8187" width="12.7109375" style="86" customWidth="1"/>
    <col min="8188" max="8431" width="9.140625" style="86"/>
    <col min="8432" max="8432" width="31.28515625" style="86" customWidth="1"/>
    <col min="8433" max="8433" width="18" style="86" customWidth="1"/>
    <col min="8434" max="8434" width="14" style="86" customWidth="1"/>
    <col min="8435" max="8438" width="12.42578125" style="86" customWidth="1"/>
    <col min="8439" max="8439" width="4.85546875" style="86" customWidth="1"/>
    <col min="8440" max="8443" width="12.7109375" style="86" customWidth="1"/>
    <col min="8444" max="8687" width="9.140625" style="86"/>
    <col min="8688" max="8688" width="31.28515625" style="86" customWidth="1"/>
    <col min="8689" max="8689" width="18" style="86" customWidth="1"/>
    <col min="8690" max="8690" width="14" style="86" customWidth="1"/>
    <col min="8691" max="8694" width="12.42578125" style="86" customWidth="1"/>
    <col min="8695" max="8695" width="4.85546875" style="86" customWidth="1"/>
    <col min="8696" max="8699" width="12.7109375" style="86" customWidth="1"/>
    <col min="8700" max="8943" width="9.140625" style="86"/>
    <col min="8944" max="8944" width="31.28515625" style="86" customWidth="1"/>
    <col min="8945" max="8945" width="18" style="86" customWidth="1"/>
    <col min="8946" max="8946" width="14" style="86" customWidth="1"/>
    <col min="8947" max="8950" width="12.42578125" style="86" customWidth="1"/>
    <col min="8951" max="8951" width="4.85546875" style="86" customWidth="1"/>
    <col min="8952" max="8955" width="12.7109375" style="86" customWidth="1"/>
    <col min="8956" max="9199" width="9.140625" style="86"/>
    <col min="9200" max="9200" width="31.28515625" style="86" customWidth="1"/>
    <col min="9201" max="9201" width="18" style="86" customWidth="1"/>
    <col min="9202" max="9202" width="14" style="86" customWidth="1"/>
    <col min="9203" max="9206" width="12.42578125" style="86" customWidth="1"/>
    <col min="9207" max="9207" width="4.85546875" style="86" customWidth="1"/>
    <col min="9208" max="9211" width="12.7109375" style="86" customWidth="1"/>
    <col min="9212" max="9455" width="9.140625" style="86"/>
    <col min="9456" max="9456" width="31.28515625" style="86" customWidth="1"/>
    <col min="9457" max="9457" width="18" style="86" customWidth="1"/>
    <col min="9458" max="9458" width="14" style="86" customWidth="1"/>
    <col min="9459" max="9462" width="12.42578125" style="86" customWidth="1"/>
    <col min="9463" max="9463" width="4.85546875" style="86" customWidth="1"/>
    <col min="9464" max="9467" width="12.7109375" style="86" customWidth="1"/>
    <col min="9468" max="9711" width="9.140625" style="86"/>
    <col min="9712" max="9712" width="31.28515625" style="86" customWidth="1"/>
    <col min="9713" max="9713" width="18" style="86" customWidth="1"/>
    <col min="9714" max="9714" width="14" style="86" customWidth="1"/>
    <col min="9715" max="9718" width="12.42578125" style="86" customWidth="1"/>
    <col min="9719" max="9719" width="4.85546875" style="86" customWidth="1"/>
    <col min="9720" max="9723" width="12.7109375" style="86" customWidth="1"/>
    <col min="9724" max="9967" width="9.140625" style="86"/>
    <col min="9968" max="9968" width="31.28515625" style="86" customWidth="1"/>
    <col min="9969" max="9969" width="18" style="86" customWidth="1"/>
    <col min="9970" max="9970" width="14" style="86" customWidth="1"/>
    <col min="9971" max="9974" width="12.42578125" style="86" customWidth="1"/>
    <col min="9975" max="9975" width="4.85546875" style="86" customWidth="1"/>
    <col min="9976" max="9979" width="12.7109375" style="86" customWidth="1"/>
    <col min="9980" max="10223" width="9.140625" style="86"/>
    <col min="10224" max="10224" width="31.28515625" style="86" customWidth="1"/>
    <col min="10225" max="10225" width="18" style="86" customWidth="1"/>
    <col min="10226" max="10226" width="14" style="86" customWidth="1"/>
    <col min="10227" max="10230" width="12.42578125" style="86" customWidth="1"/>
    <col min="10231" max="10231" width="4.85546875" style="86" customWidth="1"/>
    <col min="10232" max="10235" width="12.7109375" style="86" customWidth="1"/>
    <col min="10236" max="10479" width="9.140625" style="86"/>
    <col min="10480" max="10480" width="31.28515625" style="86" customWidth="1"/>
    <col min="10481" max="10481" width="18" style="86" customWidth="1"/>
    <col min="10482" max="10482" width="14" style="86" customWidth="1"/>
    <col min="10483" max="10486" width="12.42578125" style="86" customWidth="1"/>
    <col min="10487" max="10487" width="4.85546875" style="86" customWidth="1"/>
    <col min="10488" max="10491" width="12.7109375" style="86" customWidth="1"/>
    <col min="10492" max="10735" width="9.140625" style="86"/>
    <col min="10736" max="10736" width="31.28515625" style="86" customWidth="1"/>
    <col min="10737" max="10737" width="18" style="86" customWidth="1"/>
    <col min="10738" max="10738" width="14" style="86" customWidth="1"/>
    <col min="10739" max="10742" width="12.42578125" style="86" customWidth="1"/>
    <col min="10743" max="10743" width="4.85546875" style="86" customWidth="1"/>
    <col min="10744" max="10747" width="12.7109375" style="86" customWidth="1"/>
    <col min="10748" max="10991" width="9.140625" style="86"/>
    <col min="10992" max="10992" width="31.28515625" style="86" customWidth="1"/>
    <col min="10993" max="10993" width="18" style="86" customWidth="1"/>
    <col min="10994" max="10994" width="14" style="86" customWidth="1"/>
    <col min="10995" max="10998" width="12.42578125" style="86" customWidth="1"/>
    <col min="10999" max="10999" width="4.85546875" style="86" customWidth="1"/>
    <col min="11000" max="11003" width="12.7109375" style="86" customWidth="1"/>
    <col min="11004" max="11247" width="9.140625" style="86"/>
    <col min="11248" max="11248" width="31.28515625" style="86" customWidth="1"/>
    <col min="11249" max="11249" width="18" style="86" customWidth="1"/>
    <col min="11250" max="11250" width="14" style="86" customWidth="1"/>
    <col min="11251" max="11254" width="12.42578125" style="86" customWidth="1"/>
    <col min="11255" max="11255" width="4.85546875" style="86" customWidth="1"/>
    <col min="11256" max="11259" width="12.7109375" style="86" customWidth="1"/>
    <col min="11260" max="11503" width="9.140625" style="86"/>
    <col min="11504" max="11504" width="31.28515625" style="86" customWidth="1"/>
    <col min="11505" max="11505" width="18" style="86" customWidth="1"/>
    <col min="11506" max="11506" width="14" style="86" customWidth="1"/>
    <col min="11507" max="11510" width="12.42578125" style="86" customWidth="1"/>
    <col min="11511" max="11511" width="4.85546875" style="86" customWidth="1"/>
    <col min="11512" max="11515" width="12.7109375" style="86" customWidth="1"/>
    <col min="11516" max="11759" width="9.140625" style="86"/>
    <col min="11760" max="11760" width="31.28515625" style="86" customWidth="1"/>
    <col min="11761" max="11761" width="18" style="86" customWidth="1"/>
    <col min="11762" max="11762" width="14" style="86" customWidth="1"/>
    <col min="11763" max="11766" width="12.42578125" style="86" customWidth="1"/>
    <col min="11767" max="11767" width="4.85546875" style="86" customWidth="1"/>
    <col min="11768" max="11771" width="12.7109375" style="86" customWidth="1"/>
    <col min="11772" max="12015" width="9.140625" style="86"/>
    <col min="12016" max="12016" width="31.28515625" style="86" customWidth="1"/>
    <col min="12017" max="12017" width="18" style="86" customWidth="1"/>
    <col min="12018" max="12018" width="14" style="86" customWidth="1"/>
    <col min="12019" max="12022" width="12.42578125" style="86" customWidth="1"/>
    <col min="12023" max="12023" width="4.85546875" style="86" customWidth="1"/>
    <col min="12024" max="12027" width="12.7109375" style="86" customWidth="1"/>
    <col min="12028" max="12271" width="9.140625" style="86"/>
    <col min="12272" max="12272" width="31.28515625" style="86" customWidth="1"/>
    <col min="12273" max="12273" width="18" style="86" customWidth="1"/>
    <col min="12274" max="12274" width="14" style="86" customWidth="1"/>
    <col min="12275" max="12278" width="12.42578125" style="86" customWidth="1"/>
    <col min="12279" max="12279" width="4.85546875" style="86" customWidth="1"/>
    <col min="12280" max="12283" width="12.7109375" style="86" customWidth="1"/>
    <col min="12284" max="12527" width="9.140625" style="86"/>
    <col min="12528" max="12528" width="31.28515625" style="86" customWidth="1"/>
    <col min="12529" max="12529" width="18" style="86" customWidth="1"/>
    <col min="12530" max="12530" width="14" style="86" customWidth="1"/>
    <col min="12531" max="12534" width="12.42578125" style="86" customWidth="1"/>
    <col min="12535" max="12535" width="4.85546875" style="86" customWidth="1"/>
    <col min="12536" max="12539" width="12.7109375" style="86" customWidth="1"/>
    <col min="12540" max="12783" width="9.140625" style="86"/>
    <col min="12784" max="12784" width="31.28515625" style="86" customWidth="1"/>
    <col min="12785" max="12785" width="18" style="86" customWidth="1"/>
    <col min="12786" max="12786" width="14" style="86" customWidth="1"/>
    <col min="12787" max="12790" width="12.42578125" style="86" customWidth="1"/>
    <col min="12791" max="12791" width="4.85546875" style="86" customWidth="1"/>
    <col min="12792" max="12795" width="12.7109375" style="86" customWidth="1"/>
    <col min="12796" max="13039" width="9.140625" style="86"/>
    <col min="13040" max="13040" width="31.28515625" style="86" customWidth="1"/>
    <col min="13041" max="13041" width="18" style="86" customWidth="1"/>
    <col min="13042" max="13042" width="14" style="86" customWidth="1"/>
    <col min="13043" max="13046" width="12.42578125" style="86" customWidth="1"/>
    <col min="13047" max="13047" width="4.85546875" style="86" customWidth="1"/>
    <col min="13048" max="13051" width="12.7109375" style="86" customWidth="1"/>
    <col min="13052" max="13295" width="9.140625" style="86"/>
    <col min="13296" max="13296" width="31.28515625" style="86" customWidth="1"/>
    <col min="13297" max="13297" width="18" style="86" customWidth="1"/>
    <col min="13298" max="13298" width="14" style="86" customWidth="1"/>
    <col min="13299" max="13302" width="12.42578125" style="86" customWidth="1"/>
    <col min="13303" max="13303" width="4.85546875" style="86" customWidth="1"/>
    <col min="13304" max="13307" width="12.7109375" style="86" customWidth="1"/>
    <col min="13308" max="13551" width="9.140625" style="86"/>
    <col min="13552" max="13552" width="31.28515625" style="86" customWidth="1"/>
    <col min="13553" max="13553" width="18" style="86" customWidth="1"/>
    <col min="13554" max="13554" width="14" style="86" customWidth="1"/>
    <col min="13555" max="13558" width="12.42578125" style="86" customWidth="1"/>
    <col min="13559" max="13559" width="4.85546875" style="86" customWidth="1"/>
    <col min="13560" max="13563" width="12.7109375" style="86" customWidth="1"/>
    <col min="13564" max="13807" width="9.140625" style="86"/>
    <col min="13808" max="13808" width="31.28515625" style="86" customWidth="1"/>
    <col min="13809" max="13809" width="18" style="86" customWidth="1"/>
    <col min="13810" max="13810" width="14" style="86" customWidth="1"/>
    <col min="13811" max="13814" width="12.42578125" style="86" customWidth="1"/>
    <col min="13815" max="13815" width="4.85546875" style="86" customWidth="1"/>
    <col min="13816" max="13819" width="12.7109375" style="86" customWidth="1"/>
    <col min="13820" max="14063" width="9.140625" style="86"/>
    <col min="14064" max="14064" width="31.28515625" style="86" customWidth="1"/>
    <col min="14065" max="14065" width="18" style="86" customWidth="1"/>
    <col min="14066" max="14066" width="14" style="86" customWidth="1"/>
    <col min="14067" max="14070" width="12.42578125" style="86" customWidth="1"/>
    <col min="14071" max="14071" width="4.85546875" style="86" customWidth="1"/>
    <col min="14072" max="14075" width="12.7109375" style="86" customWidth="1"/>
    <col min="14076" max="14319" width="9.140625" style="86"/>
    <col min="14320" max="14320" width="31.28515625" style="86" customWidth="1"/>
    <col min="14321" max="14321" width="18" style="86" customWidth="1"/>
    <col min="14322" max="14322" width="14" style="86" customWidth="1"/>
    <col min="14323" max="14326" width="12.42578125" style="86" customWidth="1"/>
    <col min="14327" max="14327" width="4.85546875" style="86" customWidth="1"/>
    <col min="14328" max="14331" width="12.7109375" style="86" customWidth="1"/>
    <col min="14332" max="14575" width="9.140625" style="86"/>
    <col min="14576" max="14576" width="31.28515625" style="86" customWidth="1"/>
    <col min="14577" max="14577" width="18" style="86" customWidth="1"/>
    <col min="14578" max="14578" width="14" style="86" customWidth="1"/>
    <col min="14579" max="14582" width="12.42578125" style="86" customWidth="1"/>
    <col min="14583" max="14583" width="4.85546875" style="86" customWidth="1"/>
    <col min="14584" max="14587" width="12.7109375" style="86" customWidth="1"/>
    <col min="14588" max="14831" width="9.140625" style="86"/>
    <col min="14832" max="14832" width="31.28515625" style="86" customWidth="1"/>
    <col min="14833" max="14833" width="18" style="86" customWidth="1"/>
    <col min="14834" max="14834" width="14" style="86" customWidth="1"/>
    <col min="14835" max="14838" width="12.42578125" style="86" customWidth="1"/>
    <col min="14839" max="14839" width="4.85546875" style="86" customWidth="1"/>
    <col min="14840" max="14843" width="12.7109375" style="86" customWidth="1"/>
    <col min="14844" max="15087" width="9.140625" style="86"/>
    <col min="15088" max="15088" width="31.28515625" style="86" customWidth="1"/>
    <col min="15089" max="15089" width="18" style="86" customWidth="1"/>
    <col min="15090" max="15090" width="14" style="86" customWidth="1"/>
    <col min="15091" max="15094" width="12.42578125" style="86" customWidth="1"/>
    <col min="15095" max="15095" width="4.85546875" style="86" customWidth="1"/>
    <col min="15096" max="15099" width="12.7109375" style="86" customWidth="1"/>
    <col min="15100" max="15343" width="9.140625" style="86"/>
    <col min="15344" max="15344" width="31.28515625" style="86" customWidth="1"/>
    <col min="15345" max="15345" width="18" style="86" customWidth="1"/>
    <col min="15346" max="15346" width="14" style="86" customWidth="1"/>
    <col min="15347" max="15350" width="12.42578125" style="86" customWidth="1"/>
    <col min="15351" max="15351" width="4.85546875" style="86" customWidth="1"/>
    <col min="15352" max="15355" width="12.7109375" style="86" customWidth="1"/>
    <col min="15356" max="15599" width="9.140625" style="86"/>
    <col min="15600" max="15600" width="31.28515625" style="86" customWidth="1"/>
    <col min="15601" max="15601" width="18" style="86" customWidth="1"/>
    <col min="15602" max="15602" width="14" style="86" customWidth="1"/>
    <col min="15603" max="15606" width="12.42578125" style="86" customWidth="1"/>
    <col min="15607" max="15607" width="4.85546875" style="86" customWidth="1"/>
    <col min="15608" max="15611" width="12.7109375" style="86" customWidth="1"/>
    <col min="15612" max="15855" width="9.140625" style="86"/>
    <col min="15856" max="15856" width="31.28515625" style="86" customWidth="1"/>
    <col min="15857" max="15857" width="18" style="86" customWidth="1"/>
    <col min="15858" max="15858" width="14" style="86" customWidth="1"/>
    <col min="15859" max="15862" width="12.42578125" style="86" customWidth="1"/>
    <col min="15863" max="15863" width="4.85546875" style="86" customWidth="1"/>
    <col min="15864" max="15867" width="12.7109375" style="86" customWidth="1"/>
    <col min="15868" max="16111" width="9.140625" style="86"/>
    <col min="16112" max="16112" width="31.28515625" style="86" customWidth="1"/>
    <col min="16113" max="16113" width="18" style="86" customWidth="1"/>
    <col min="16114" max="16114" width="14" style="86" customWidth="1"/>
    <col min="16115" max="16118" width="12.42578125" style="86" customWidth="1"/>
    <col min="16119" max="16119" width="4.85546875" style="86" customWidth="1"/>
    <col min="16120" max="16123" width="12.7109375" style="86" customWidth="1"/>
    <col min="16124" max="16384" width="9.140625" style="86"/>
  </cols>
  <sheetData>
    <row r="1" spans="1:5" s="85" customFormat="1" ht="18" customHeight="1" x14ac:dyDescent="0.2">
      <c r="A1" s="370" t="s">
        <v>141</v>
      </c>
      <c r="B1" s="370"/>
      <c r="C1" s="370"/>
      <c r="D1" s="370"/>
      <c r="E1" s="370"/>
    </row>
    <row r="2" spans="1:5" ht="18" customHeight="1" x14ac:dyDescent="0.2">
      <c r="A2" s="371" t="str">
        <f>'VALOR DO POSTO'!A2:S2</f>
        <v>Planilha de Custos e Formação de Preços - BASE PROPOSTA LICITANTE</v>
      </c>
      <c r="B2" s="371"/>
      <c r="C2" s="371"/>
      <c r="D2" s="371"/>
      <c r="E2" s="371"/>
    </row>
    <row r="3" spans="1:5" ht="15" customHeight="1" x14ac:dyDescent="0.2">
      <c r="A3" s="372" t="str">
        <f>+'VALOR DO POSTO'!A3:S3</f>
        <v>Posto de Trabalho - Serviços de Portaria</v>
      </c>
      <c r="B3" s="372"/>
      <c r="C3" s="372"/>
      <c r="D3" s="372"/>
      <c r="E3" s="372"/>
    </row>
    <row r="4" spans="1:5" ht="15" customHeight="1" x14ac:dyDescent="0.2">
      <c r="A4" s="74"/>
      <c r="B4" s="75"/>
      <c r="C4" s="75"/>
      <c r="D4" s="226"/>
      <c r="E4" s="224"/>
    </row>
    <row r="5" spans="1:5" ht="15" customHeight="1" x14ac:dyDescent="0.2">
      <c r="A5" s="373" t="str">
        <f>'VALOR DO POSTO'!A8:S8</f>
        <v>Nome empresarial</v>
      </c>
      <c r="B5" s="374"/>
      <c r="C5" s="374"/>
      <c r="D5" s="374"/>
      <c r="E5" s="375"/>
    </row>
    <row r="6" spans="1:5" ht="15" customHeight="1" x14ac:dyDescent="0.2">
      <c r="A6" s="376" t="str">
        <f>'VALOR DO POSTO'!A9:S9</f>
        <v>CNPJ</v>
      </c>
      <c r="B6" s="377"/>
      <c r="C6" s="377"/>
      <c r="D6" s="377"/>
      <c r="E6" s="378"/>
    </row>
    <row r="7" spans="1:5" ht="15" customHeight="1" thickBot="1" x14ac:dyDescent="0.25">
      <c r="A7" s="18"/>
      <c r="B7" s="18"/>
      <c r="C7" s="18"/>
      <c r="D7" s="18"/>
      <c r="E7" s="18"/>
    </row>
    <row r="8" spans="1:5" ht="30" customHeight="1" thickBot="1" x14ac:dyDescent="0.25">
      <c r="A8" s="379" t="s">
        <v>142</v>
      </c>
      <c r="B8" s="380"/>
      <c r="C8" s="380"/>
      <c r="D8" s="380"/>
      <c r="E8" s="381"/>
    </row>
    <row r="9" spans="1:5" ht="30" customHeight="1" thickBot="1" x14ac:dyDescent="0.3">
      <c r="A9" s="211" t="s">
        <v>201</v>
      </c>
      <c r="B9" s="77"/>
      <c r="C9" s="77"/>
      <c r="D9" s="78"/>
      <c r="E9" s="78"/>
    </row>
    <row r="10" spans="1:5" ht="30" customHeight="1" thickTop="1" x14ac:dyDescent="0.2">
      <c r="A10" s="99"/>
      <c r="B10" s="76" t="s">
        <v>145</v>
      </c>
      <c r="C10" s="76" t="s">
        <v>146</v>
      </c>
      <c r="D10" s="102" t="s">
        <v>143</v>
      </c>
      <c r="E10" s="79" t="s">
        <v>144</v>
      </c>
    </row>
    <row r="11" spans="1:5" ht="46.5" customHeight="1" x14ac:dyDescent="0.2">
      <c r="A11" s="100" t="s">
        <v>203</v>
      </c>
      <c r="B11" s="35">
        <v>2</v>
      </c>
      <c r="C11" s="80">
        <v>12</v>
      </c>
      <c r="D11" s="103">
        <v>0</v>
      </c>
      <c r="E11" s="81">
        <f>(B11*D11)/C11</f>
        <v>0</v>
      </c>
    </row>
    <row r="12" spans="1:5" ht="48" customHeight="1" x14ac:dyDescent="0.2">
      <c r="A12" s="101" t="s">
        <v>204</v>
      </c>
      <c r="B12" s="82">
        <v>3</v>
      </c>
      <c r="C12" s="83">
        <v>12</v>
      </c>
      <c r="D12" s="103">
        <v>0</v>
      </c>
      <c r="E12" s="203">
        <f t="shared" ref="E12:E22" si="0">(B12*D12)/C12</f>
        <v>0</v>
      </c>
    </row>
    <row r="13" spans="1:5" ht="51" x14ac:dyDescent="0.2">
      <c r="A13" s="100" t="s">
        <v>205</v>
      </c>
      <c r="B13" s="35">
        <v>3</v>
      </c>
      <c r="C13" s="80">
        <v>12</v>
      </c>
      <c r="D13" s="103">
        <v>0</v>
      </c>
      <c r="E13" s="81">
        <f t="shared" si="0"/>
        <v>0</v>
      </c>
    </row>
    <row r="14" spans="1:5" ht="25.5" x14ac:dyDescent="0.2">
      <c r="A14" s="101" t="s">
        <v>206</v>
      </c>
      <c r="B14" s="82">
        <v>2</v>
      </c>
      <c r="C14" s="83">
        <v>12</v>
      </c>
      <c r="D14" s="103">
        <v>0</v>
      </c>
      <c r="E14" s="203">
        <f t="shared" si="0"/>
        <v>0</v>
      </c>
    </row>
    <row r="15" spans="1:5" ht="45" customHeight="1" x14ac:dyDescent="0.2">
      <c r="A15" s="100" t="s">
        <v>207</v>
      </c>
      <c r="B15" s="35">
        <v>1</v>
      </c>
      <c r="C15" s="80">
        <v>12</v>
      </c>
      <c r="D15" s="103">
        <v>0</v>
      </c>
      <c r="E15" s="81">
        <f t="shared" si="0"/>
        <v>0</v>
      </c>
    </row>
    <row r="16" spans="1:5" ht="42.75" customHeight="1" x14ac:dyDescent="0.2">
      <c r="A16" s="101" t="s">
        <v>208</v>
      </c>
      <c r="B16" s="82">
        <v>2</v>
      </c>
      <c r="C16" s="83">
        <v>12</v>
      </c>
      <c r="D16" s="103">
        <v>0</v>
      </c>
      <c r="E16" s="203">
        <f t="shared" si="0"/>
        <v>0</v>
      </c>
    </row>
    <row r="17" spans="1:10" ht="72" customHeight="1" x14ac:dyDescent="0.2">
      <c r="A17" s="100" t="s">
        <v>209</v>
      </c>
      <c r="B17" s="35">
        <v>2</v>
      </c>
      <c r="C17" s="80">
        <v>12</v>
      </c>
      <c r="D17" s="103">
        <v>0</v>
      </c>
      <c r="E17" s="81">
        <f t="shared" si="0"/>
        <v>0</v>
      </c>
    </row>
    <row r="18" spans="1:10" ht="38.25" x14ac:dyDescent="0.2">
      <c r="A18" s="101" t="s">
        <v>210</v>
      </c>
      <c r="B18" s="82">
        <v>4</v>
      </c>
      <c r="C18" s="83">
        <v>12</v>
      </c>
      <c r="D18" s="103">
        <v>0</v>
      </c>
      <c r="E18" s="203">
        <f t="shared" si="0"/>
        <v>0</v>
      </c>
    </row>
    <row r="19" spans="1:10" s="135" customFormat="1" ht="15" customHeight="1" x14ac:dyDescent="0.2">
      <c r="A19" s="100" t="s">
        <v>147</v>
      </c>
      <c r="B19" s="35">
        <v>1</v>
      </c>
      <c r="C19" s="80">
        <v>12</v>
      </c>
      <c r="D19" s="103">
        <v>0</v>
      </c>
      <c r="E19" s="81">
        <f t="shared" si="0"/>
        <v>0</v>
      </c>
    </row>
    <row r="20" spans="1:10" ht="15" customHeight="1" x14ac:dyDescent="0.2">
      <c r="A20" s="254"/>
      <c r="B20" s="255"/>
      <c r="C20" s="83">
        <v>12</v>
      </c>
      <c r="D20" s="103">
        <v>0</v>
      </c>
      <c r="E20" s="203">
        <f t="shared" si="0"/>
        <v>0</v>
      </c>
    </row>
    <row r="21" spans="1:10" ht="15" customHeight="1" x14ac:dyDescent="0.2">
      <c r="A21" s="254"/>
      <c r="B21" s="255"/>
      <c r="C21" s="80">
        <v>12</v>
      </c>
      <c r="D21" s="103">
        <v>0</v>
      </c>
      <c r="E21" s="81">
        <f t="shared" si="0"/>
        <v>0</v>
      </c>
    </row>
    <row r="22" spans="1:10" ht="15" customHeight="1" x14ac:dyDescent="0.2">
      <c r="A22" s="254"/>
      <c r="B22" s="255"/>
      <c r="C22" s="83">
        <v>12</v>
      </c>
      <c r="D22" s="103">
        <v>0</v>
      </c>
      <c r="E22" s="203">
        <f t="shared" si="0"/>
        <v>0</v>
      </c>
    </row>
    <row r="23" spans="1:10" ht="15" customHeight="1" thickBot="1" x14ac:dyDescent="0.25">
      <c r="A23" s="87"/>
      <c r="B23" s="87"/>
      <c r="C23" s="87"/>
      <c r="D23" s="88"/>
      <c r="E23" s="88"/>
    </row>
    <row r="24" spans="1:10" ht="15" customHeight="1" thickBot="1" x14ac:dyDescent="0.25">
      <c r="A24" s="369"/>
      <c r="B24" s="369"/>
      <c r="C24" s="87"/>
      <c r="D24" s="202"/>
      <c r="E24" s="104">
        <f>SUM(E11:E22)</f>
        <v>0</v>
      </c>
    </row>
    <row r="25" spans="1:10" ht="30" customHeight="1" thickBot="1" x14ac:dyDescent="0.3">
      <c r="A25" s="213" t="s">
        <v>202</v>
      </c>
      <c r="B25" s="214"/>
      <c r="C25" s="214"/>
      <c r="D25" s="215"/>
      <c r="E25" s="215"/>
      <c r="F25" s="260"/>
      <c r="G25" s="260"/>
      <c r="H25" s="260"/>
      <c r="I25" s="260"/>
      <c r="J25" s="260"/>
    </row>
    <row r="26" spans="1:10" ht="24.75" thickTop="1" x14ac:dyDescent="0.2">
      <c r="A26" s="212"/>
      <c r="B26" s="102" t="s">
        <v>145</v>
      </c>
      <c r="C26" s="102" t="s">
        <v>146</v>
      </c>
      <c r="D26" s="102" t="s">
        <v>143</v>
      </c>
      <c r="E26" s="102" t="s">
        <v>144</v>
      </c>
      <c r="F26" s="260"/>
      <c r="G26" s="260"/>
      <c r="H26" s="260"/>
      <c r="I26" s="260"/>
      <c r="J26" s="260"/>
    </row>
    <row r="27" spans="1:10" ht="51" x14ac:dyDescent="0.2">
      <c r="A27" s="100" t="s">
        <v>203</v>
      </c>
      <c r="B27" s="35">
        <v>2</v>
      </c>
      <c r="C27" s="216">
        <f>2+(16/30)</f>
        <v>2.5333333333333332</v>
      </c>
      <c r="D27" s="81">
        <f>D11</f>
        <v>0</v>
      </c>
      <c r="E27" s="81">
        <f>(B27*D27)/C27</f>
        <v>0</v>
      </c>
      <c r="F27" s="260"/>
      <c r="G27" s="260"/>
      <c r="H27" s="260"/>
      <c r="I27" s="260"/>
      <c r="J27" s="260"/>
    </row>
    <row r="28" spans="1:10" ht="38.25" x14ac:dyDescent="0.2">
      <c r="A28" s="101" t="s">
        <v>204</v>
      </c>
      <c r="B28" s="82">
        <v>3</v>
      </c>
      <c r="C28" s="217">
        <f t="shared" ref="C28:C38" si="1">2+(16/30)</f>
        <v>2.5333333333333332</v>
      </c>
      <c r="D28" s="81">
        <f t="shared" ref="D28:D38" si="2">D12</f>
        <v>0</v>
      </c>
      <c r="E28" s="203">
        <f t="shared" ref="E28:E38" si="3">(B28*D28)/C28</f>
        <v>0</v>
      </c>
      <c r="F28" s="260"/>
      <c r="G28" s="260"/>
      <c r="H28" s="260"/>
      <c r="I28" s="260"/>
      <c r="J28" s="260"/>
    </row>
    <row r="29" spans="1:10" ht="51" x14ac:dyDescent="0.2">
      <c r="A29" s="100" t="s">
        <v>205</v>
      </c>
      <c r="B29" s="35">
        <v>3</v>
      </c>
      <c r="C29" s="216">
        <f t="shared" si="1"/>
        <v>2.5333333333333332</v>
      </c>
      <c r="D29" s="81">
        <f t="shared" si="2"/>
        <v>0</v>
      </c>
      <c r="E29" s="81">
        <f t="shared" si="3"/>
        <v>0</v>
      </c>
      <c r="F29" s="260"/>
      <c r="G29" s="260"/>
      <c r="H29" s="260"/>
      <c r="I29" s="260"/>
      <c r="J29" s="260"/>
    </row>
    <row r="30" spans="1:10" ht="25.5" x14ac:dyDescent="0.2">
      <c r="A30" s="101" t="s">
        <v>206</v>
      </c>
      <c r="B30" s="82">
        <v>2</v>
      </c>
      <c r="C30" s="217">
        <f t="shared" si="1"/>
        <v>2.5333333333333332</v>
      </c>
      <c r="D30" s="81">
        <f t="shared" si="2"/>
        <v>0</v>
      </c>
      <c r="E30" s="203">
        <f t="shared" si="3"/>
        <v>0</v>
      </c>
      <c r="F30" s="260"/>
      <c r="G30" s="260"/>
      <c r="H30" s="260"/>
      <c r="I30" s="260"/>
      <c r="J30" s="260"/>
    </row>
    <row r="31" spans="1:10" ht="51" x14ac:dyDescent="0.2">
      <c r="A31" s="100" t="s">
        <v>207</v>
      </c>
      <c r="B31" s="35">
        <v>1</v>
      </c>
      <c r="C31" s="216">
        <f t="shared" si="1"/>
        <v>2.5333333333333332</v>
      </c>
      <c r="D31" s="81">
        <f t="shared" si="2"/>
        <v>0</v>
      </c>
      <c r="E31" s="81">
        <f t="shared" si="3"/>
        <v>0</v>
      </c>
      <c r="F31" s="260"/>
      <c r="G31" s="260"/>
      <c r="H31" s="260"/>
      <c r="I31" s="260"/>
      <c r="J31" s="260"/>
    </row>
    <row r="32" spans="1:10" ht="38.25" x14ac:dyDescent="0.2">
      <c r="A32" s="101" t="s">
        <v>208</v>
      </c>
      <c r="B32" s="82">
        <v>2</v>
      </c>
      <c r="C32" s="217">
        <f t="shared" si="1"/>
        <v>2.5333333333333332</v>
      </c>
      <c r="D32" s="81">
        <f t="shared" si="2"/>
        <v>0</v>
      </c>
      <c r="E32" s="203">
        <f t="shared" si="3"/>
        <v>0</v>
      </c>
      <c r="F32" s="260"/>
      <c r="G32" s="260"/>
      <c r="H32" s="260"/>
      <c r="I32" s="260"/>
      <c r="J32" s="260"/>
    </row>
    <row r="33" spans="1:10" ht="63.75" x14ac:dyDescent="0.2">
      <c r="A33" s="100" t="s">
        <v>209</v>
      </c>
      <c r="B33" s="35">
        <v>2</v>
      </c>
      <c r="C33" s="216">
        <f t="shared" si="1"/>
        <v>2.5333333333333332</v>
      </c>
      <c r="D33" s="81">
        <f t="shared" si="2"/>
        <v>0</v>
      </c>
      <c r="E33" s="81">
        <f t="shared" si="3"/>
        <v>0</v>
      </c>
      <c r="F33" s="260"/>
      <c r="G33" s="260"/>
      <c r="H33" s="260"/>
      <c r="I33" s="260"/>
      <c r="J33" s="260"/>
    </row>
    <row r="34" spans="1:10" ht="38.25" x14ac:dyDescent="0.2">
      <c r="A34" s="101" t="s">
        <v>210</v>
      </c>
      <c r="B34" s="82">
        <v>4</v>
      </c>
      <c r="C34" s="217">
        <f t="shared" si="1"/>
        <v>2.5333333333333332</v>
      </c>
      <c r="D34" s="81">
        <f t="shared" si="2"/>
        <v>0</v>
      </c>
      <c r="E34" s="203">
        <f t="shared" si="3"/>
        <v>0</v>
      </c>
      <c r="F34" s="260"/>
      <c r="G34" s="260"/>
      <c r="H34" s="260"/>
      <c r="I34" s="260"/>
      <c r="J34" s="260"/>
    </row>
    <row r="35" spans="1:10" ht="15" customHeight="1" x14ac:dyDescent="0.2">
      <c r="A35" s="100" t="s">
        <v>147</v>
      </c>
      <c r="B35" s="35">
        <v>1</v>
      </c>
      <c r="C35" s="216">
        <f t="shared" si="1"/>
        <v>2.5333333333333332</v>
      </c>
      <c r="D35" s="81">
        <f t="shared" si="2"/>
        <v>0</v>
      </c>
      <c r="E35" s="81">
        <f t="shared" si="3"/>
        <v>0</v>
      </c>
      <c r="F35" s="260"/>
      <c r="G35" s="260"/>
      <c r="H35" s="260"/>
      <c r="I35" s="260"/>
      <c r="J35" s="260"/>
    </row>
    <row r="36" spans="1:10" ht="15" customHeight="1" x14ac:dyDescent="0.2">
      <c r="A36" s="254"/>
      <c r="B36" s="255">
        <v>0</v>
      </c>
      <c r="C36" s="217">
        <f t="shared" si="1"/>
        <v>2.5333333333333332</v>
      </c>
      <c r="D36" s="264">
        <f t="shared" si="2"/>
        <v>0</v>
      </c>
      <c r="E36" s="203">
        <f t="shared" si="3"/>
        <v>0</v>
      </c>
      <c r="F36" s="260"/>
      <c r="G36" s="260"/>
      <c r="H36" s="260"/>
      <c r="I36" s="260"/>
      <c r="J36" s="260"/>
    </row>
    <row r="37" spans="1:10" ht="15" customHeight="1" x14ac:dyDescent="0.2">
      <c r="A37" s="254"/>
      <c r="B37" s="255">
        <v>0</v>
      </c>
      <c r="C37" s="216">
        <f t="shared" si="1"/>
        <v>2.5333333333333332</v>
      </c>
      <c r="D37" s="264">
        <f t="shared" si="2"/>
        <v>0</v>
      </c>
      <c r="E37" s="81">
        <f t="shared" si="3"/>
        <v>0</v>
      </c>
      <c r="F37" s="260"/>
      <c r="G37" s="260"/>
      <c r="H37" s="260"/>
      <c r="I37" s="260"/>
      <c r="J37" s="260"/>
    </row>
    <row r="38" spans="1:10" ht="15" customHeight="1" x14ac:dyDescent="0.2">
      <c r="A38" s="254"/>
      <c r="B38" s="255">
        <v>0</v>
      </c>
      <c r="C38" s="217">
        <f t="shared" si="1"/>
        <v>2.5333333333333332</v>
      </c>
      <c r="D38" s="264">
        <f t="shared" si="2"/>
        <v>0</v>
      </c>
      <c r="E38" s="203">
        <f t="shared" si="3"/>
        <v>0</v>
      </c>
      <c r="F38" s="260"/>
      <c r="G38" s="260"/>
      <c r="H38" s="260"/>
      <c r="I38" s="260"/>
      <c r="J38" s="260"/>
    </row>
    <row r="39" spans="1:10" ht="15" customHeight="1" thickBot="1" x14ac:dyDescent="0.25">
      <c r="A39" s="261"/>
      <c r="B39" s="260"/>
      <c r="C39" s="260"/>
      <c r="D39" s="260"/>
      <c r="F39" s="260"/>
      <c r="G39" s="260"/>
      <c r="H39" s="260"/>
      <c r="I39" s="260"/>
      <c r="J39" s="260"/>
    </row>
    <row r="40" spans="1:10" ht="15" customHeight="1" thickBot="1" x14ac:dyDescent="0.25">
      <c r="A40" s="260"/>
      <c r="B40" s="260"/>
      <c r="C40" s="260"/>
      <c r="D40" s="260"/>
      <c r="E40" s="104">
        <f>SUM(E27:E38)</f>
        <v>0</v>
      </c>
      <c r="F40" s="260"/>
      <c r="G40" s="260"/>
      <c r="H40" s="260"/>
      <c r="I40" s="260"/>
      <c r="J40" s="260"/>
    </row>
  </sheetData>
  <sheetProtection password="DAE3" sheet="1" objects="1" scenarios="1" selectLockedCells="1"/>
  <mergeCells count="7">
    <mergeCell ref="A24:B24"/>
    <mergeCell ref="A1:E1"/>
    <mergeCell ref="A2:E2"/>
    <mergeCell ref="A3:E3"/>
    <mergeCell ref="A5:E5"/>
    <mergeCell ref="A6:E6"/>
    <mergeCell ref="A8:E8"/>
  </mergeCells>
  <printOptions horizontalCentered="1"/>
  <pageMargins left="0.19685039370078741" right="0.19685039370078741" top="0.73" bottom="0.19685039370078741" header="0.19685039370078741" footer="0.11811023622047245"/>
  <pageSetup paperSize="9" scale="66" orientation="portrait" r:id="rId1"/>
  <headerFooter>
    <oddHeader>&amp;C&amp;G&amp;R&amp;8&amp;P</oddHeader>
    <oddFooter>&amp;L&amp;G
&amp;"Arial,Negrito"&amp;8&amp;K00-047SCCAT/CFIC/SECOFC</oddFooter>
  </headerFooter>
  <legacy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8"/>
  <sheetViews>
    <sheetView showGridLines="0" view="pageBreakPreview" zoomScaleNormal="100" zoomScaleSheetLayoutView="100" workbookViewId="0">
      <selection activeCell="A12" sqref="A12:I12"/>
    </sheetView>
  </sheetViews>
  <sheetFormatPr defaultColWidth="11.42578125" defaultRowHeight="12.75" x14ac:dyDescent="0.2"/>
  <cols>
    <col min="1" max="1" width="5.85546875" style="7" customWidth="1"/>
    <col min="2" max="2" width="44.5703125" style="42" customWidth="1"/>
    <col min="3" max="9" width="14.7109375" style="7" customWidth="1"/>
    <col min="10" max="10" width="14.140625" style="7" customWidth="1"/>
    <col min="11" max="14" width="17.140625" style="7" customWidth="1"/>
    <col min="15" max="15" width="19.85546875" style="7" customWidth="1"/>
    <col min="16" max="16" width="17.140625" style="7" customWidth="1"/>
    <col min="17" max="17" width="34.28515625" style="7" customWidth="1"/>
    <col min="18" max="18" width="17.7109375" style="7" customWidth="1"/>
    <col min="19" max="19" width="13.42578125" style="7" customWidth="1"/>
    <col min="20" max="21" width="11.42578125" style="7" customWidth="1"/>
    <col min="22" max="22" width="16.5703125" style="7" customWidth="1"/>
    <col min="23" max="16384" width="11.42578125" style="7"/>
  </cols>
  <sheetData>
    <row r="1" spans="1:18" ht="18" x14ac:dyDescent="0.25">
      <c r="A1" s="414" t="str">
        <f>'VALOR DO POSTO'!A1:S1</f>
        <v>TRIBUNAL REGIONAL ELEITORAL DO PARANÁ</v>
      </c>
      <c r="B1" s="414"/>
      <c r="C1" s="414"/>
      <c r="D1" s="414"/>
      <c r="E1" s="414"/>
      <c r="F1" s="414"/>
      <c r="G1" s="414"/>
      <c r="H1" s="414"/>
      <c r="I1" s="414"/>
    </row>
    <row r="2" spans="1:18" ht="15" customHeight="1" x14ac:dyDescent="0.2">
      <c r="A2" s="415" t="str">
        <f>'VALOR DO POSTO'!A2:S2</f>
        <v>Planilha de Custos e Formação de Preços - BASE PROPOSTA LICITANTE</v>
      </c>
      <c r="B2" s="415"/>
      <c r="C2" s="415"/>
      <c r="D2" s="415"/>
      <c r="E2" s="415"/>
      <c r="F2" s="415"/>
      <c r="G2" s="415"/>
      <c r="H2" s="415"/>
      <c r="I2" s="415"/>
    </row>
    <row r="3" spans="1:18" ht="15" customHeight="1" x14ac:dyDescent="0.2">
      <c r="A3" s="416" t="str">
        <f>'VALOR DO POSTO'!A3:S3</f>
        <v>Posto de Trabalho - Serviços de Portaria</v>
      </c>
      <c r="B3" s="416"/>
      <c r="C3" s="416"/>
      <c r="D3" s="416"/>
      <c r="E3" s="416"/>
      <c r="F3" s="416"/>
      <c r="G3" s="416"/>
      <c r="H3" s="416"/>
      <c r="I3" s="416"/>
    </row>
    <row r="4" spans="1:18" ht="15" customHeight="1" x14ac:dyDescent="0.2">
      <c r="A4" s="72"/>
      <c r="B4" s="41"/>
      <c r="C4" s="72"/>
      <c r="D4" s="72"/>
      <c r="E4" s="72"/>
      <c r="F4" s="72"/>
      <c r="G4" s="72"/>
      <c r="H4" s="72"/>
      <c r="I4" s="72"/>
    </row>
    <row r="5" spans="1:18" ht="15" customHeight="1" x14ac:dyDescent="0.2">
      <c r="A5" s="417" t="str">
        <f>'VALOR DO POSTO'!A8:S8</f>
        <v>Nome empresarial</v>
      </c>
      <c r="B5" s="418"/>
      <c r="C5" s="418"/>
      <c r="D5" s="418"/>
      <c r="E5" s="418"/>
      <c r="F5" s="418"/>
      <c r="G5" s="418"/>
      <c r="H5" s="418"/>
      <c r="I5" s="419"/>
    </row>
    <row r="6" spans="1:18" ht="15" customHeight="1" x14ac:dyDescent="0.2">
      <c r="A6" s="420" t="str">
        <f>'VALOR DO POSTO'!A9:S9</f>
        <v>CNPJ</v>
      </c>
      <c r="B6" s="421"/>
      <c r="C6" s="421"/>
      <c r="D6" s="421"/>
      <c r="E6" s="421"/>
      <c r="F6" s="421"/>
      <c r="G6" s="421"/>
      <c r="H6" s="421"/>
      <c r="I6" s="422"/>
    </row>
    <row r="7" spans="1:18" ht="15" customHeight="1" thickBot="1" x14ac:dyDescent="0.25">
      <c r="A7" s="408"/>
      <c r="B7" s="408"/>
      <c r="C7" s="408"/>
      <c r="D7" s="408"/>
      <c r="E7" s="408"/>
      <c r="F7" s="408"/>
      <c r="G7" s="408"/>
      <c r="H7" s="408"/>
      <c r="I7" s="408"/>
    </row>
    <row r="8" spans="1:18" s="134" customFormat="1" ht="25.5" customHeight="1" thickBot="1" x14ac:dyDescent="0.25">
      <c r="A8" s="409" t="s">
        <v>117</v>
      </c>
      <c r="B8" s="410"/>
      <c r="C8" s="410"/>
      <c r="D8" s="410"/>
      <c r="E8" s="410"/>
      <c r="F8" s="410"/>
      <c r="G8" s="410"/>
      <c r="H8" s="410"/>
      <c r="I8" s="411"/>
    </row>
    <row r="9" spans="1:18" ht="15" customHeight="1" x14ac:dyDescent="0.2">
      <c r="A9" s="59"/>
      <c r="B9" s="60"/>
      <c r="C9" s="59"/>
      <c r="D9" s="59"/>
      <c r="E9" s="59"/>
      <c r="F9" s="59"/>
      <c r="G9" s="59"/>
      <c r="H9" s="59"/>
      <c r="I9" s="59"/>
    </row>
    <row r="10" spans="1:18" ht="30" customHeight="1" x14ac:dyDescent="0.2">
      <c r="A10" s="1" t="s">
        <v>11</v>
      </c>
      <c r="B10" s="61" t="s">
        <v>19</v>
      </c>
      <c r="C10" s="425" t="s">
        <v>21</v>
      </c>
      <c r="D10" s="425"/>
      <c r="E10" s="59"/>
      <c r="F10" s="59"/>
      <c r="G10" s="59"/>
      <c r="H10" s="59"/>
      <c r="I10" s="59"/>
    </row>
    <row r="11" spans="1:18" ht="30" customHeight="1" x14ac:dyDescent="0.2">
      <c r="A11" s="30">
        <v>1</v>
      </c>
      <c r="B11" s="39" t="str">
        <f>'VALOR DO POSTO'!B16</f>
        <v>Porteiro (CBO 5174-10) - 44h</v>
      </c>
      <c r="C11" s="412">
        <v>44</v>
      </c>
      <c r="D11" s="413"/>
      <c r="E11" s="59"/>
      <c r="F11" s="59"/>
      <c r="G11" s="59"/>
      <c r="H11" s="59"/>
      <c r="I11" s="59"/>
    </row>
    <row r="12" spans="1:18" ht="30" customHeight="1" thickBot="1" x14ac:dyDescent="0.3">
      <c r="A12" s="396" t="s">
        <v>122</v>
      </c>
      <c r="B12" s="396"/>
      <c r="C12" s="396"/>
      <c r="D12" s="396"/>
      <c r="E12" s="396"/>
      <c r="F12" s="396"/>
      <c r="G12" s="396"/>
      <c r="H12" s="396"/>
      <c r="I12" s="396"/>
      <c r="J12" s="17"/>
      <c r="K12" s="9"/>
      <c r="L12" s="9"/>
      <c r="M12" s="9"/>
      <c r="N12" s="9"/>
      <c r="O12" s="9"/>
      <c r="P12" s="9"/>
      <c r="Q12" s="16"/>
    </row>
    <row r="13" spans="1:18" ht="50.1" customHeight="1" thickTop="1" x14ac:dyDescent="0.2">
      <c r="A13" s="403" t="s">
        <v>11</v>
      </c>
      <c r="B13" s="404" t="s">
        <v>19</v>
      </c>
      <c r="C13" s="405" t="s">
        <v>118</v>
      </c>
      <c r="D13" s="394" t="s">
        <v>196</v>
      </c>
      <c r="E13" s="140" t="s">
        <v>20</v>
      </c>
      <c r="F13" s="140" t="s">
        <v>17</v>
      </c>
      <c r="G13" s="406" t="s">
        <v>13</v>
      </c>
      <c r="H13" s="141" t="s">
        <v>52</v>
      </c>
      <c r="I13" s="394" t="s">
        <v>124</v>
      </c>
      <c r="J13" s="17"/>
      <c r="K13" s="9"/>
      <c r="L13" s="9"/>
      <c r="M13" s="9"/>
      <c r="N13" s="9"/>
      <c r="O13" s="9"/>
      <c r="P13" s="9"/>
      <c r="Q13" s="16"/>
      <c r="R13" s="8"/>
    </row>
    <row r="14" spans="1:18" ht="15" customHeight="1" x14ac:dyDescent="0.2">
      <c r="A14" s="387"/>
      <c r="B14" s="389"/>
      <c r="C14" s="391"/>
      <c r="D14" s="395"/>
      <c r="E14" s="29">
        <v>0.2</v>
      </c>
      <c r="F14" s="29">
        <f>'ENCARGOS SOCIAIS'!$F$23/100</f>
        <v>0</v>
      </c>
      <c r="G14" s="402"/>
      <c r="H14" s="29">
        <f>CITL!$B$18</f>
        <v>0</v>
      </c>
      <c r="I14" s="395"/>
      <c r="J14" s="17"/>
      <c r="K14" s="9"/>
      <c r="L14" s="9"/>
      <c r="M14" s="9"/>
      <c r="N14" s="9"/>
      <c r="O14" s="9"/>
      <c r="P14" s="9"/>
      <c r="Q14" s="16"/>
      <c r="R14" s="8"/>
    </row>
    <row r="15" spans="1:18" ht="30" customHeight="1" x14ac:dyDescent="0.2">
      <c r="A15" s="25">
        <v>1</v>
      </c>
      <c r="B15" s="39" t="str">
        <f>'VALOR DO POSTO'!B16</f>
        <v>Porteiro (CBO 5174-10) - 44h</v>
      </c>
      <c r="C15" s="45">
        <f>'VALOR DO POSTO'!C16</f>
        <v>0</v>
      </c>
      <c r="D15" s="45">
        <f>($C$15/($C$11*5))*1.5</f>
        <v>0</v>
      </c>
      <c r="E15" s="45">
        <f t="shared" ref="E15" si="0">D15*$E$14</f>
        <v>0</v>
      </c>
      <c r="F15" s="46">
        <f>(D15+E15)*$F$14</f>
        <v>0</v>
      </c>
      <c r="G15" s="46">
        <f t="shared" ref="G15" si="1">D15+E15+F15</f>
        <v>0</v>
      </c>
      <c r="H15" s="46">
        <f t="shared" ref="H15" si="2">G15*$H$14</f>
        <v>0</v>
      </c>
      <c r="I15" s="105">
        <f t="shared" ref="I15" si="3">ROUND((G15+H15),2)</f>
        <v>0</v>
      </c>
      <c r="J15" s="17"/>
      <c r="K15" s="67"/>
      <c r="L15" s="67"/>
      <c r="M15" s="67"/>
      <c r="N15" s="67"/>
      <c r="O15" s="67"/>
      <c r="P15" s="67"/>
      <c r="Q15" s="16"/>
      <c r="R15" s="8"/>
    </row>
    <row r="16" spans="1:18" ht="30" customHeight="1" thickBot="1" x14ac:dyDescent="0.3">
      <c r="A16" s="396" t="s">
        <v>123</v>
      </c>
      <c r="B16" s="396"/>
      <c r="C16" s="396"/>
      <c r="D16" s="396"/>
      <c r="E16" s="396"/>
      <c r="F16" s="396"/>
      <c r="G16" s="396"/>
      <c r="H16" s="396"/>
      <c r="I16" s="396"/>
      <c r="J16" s="17"/>
      <c r="K16" s="9"/>
      <c r="L16" s="9"/>
      <c r="M16" s="9"/>
      <c r="N16" s="9"/>
      <c r="O16" s="9"/>
      <c r="P16" s="9"/>
      <c r="Q16" s="16"/>
      <c r="R16" s="8"/>
    </row>
    <row r="17" spans="1:18" ht="50.1" customHeight="1" thickTop="1" x14ac:dyDescent="0.2">
      <c r="A17" s="397" t="s">
        <v>11</v>
      </c>
      <c r="B17" s="398" t="s">
        <v>19</v>
      </c>
      <c r="C17" s="399" t="s">
        <v>118</v>
      </c>
      <c r="D17" s="400" t="s">
        <v>197</v>
      </c>
      <c r="E17" s="140" t="s">
        <v>20</v>
      </c>
      <c r="F17" s="140" t="s">
        <v>17</v>
      </c>
      <c r="G17" s="401" t="s">
        <v>13</v>
      </c>
      <c r="H17" s="142" t="s">
        <v>52</v>
      </c>
      <c r="I17" s="400" t="s">
        <v>125</v>
      </c>
      <c r="J17" s="17"/>
      <c r="K17" s="9"/>
      <c r="L17" s="9"/>
      <c r="M17" s="9"/>
      <c r="N17" s="9"/>
      <c r="O17" s="9"/>
      <c r="P17" s="9"/>
      <c r="Q17" s="16"/>
      <c r="R17" s="8"/>
    </row>
    <row r="18" spans="1:18" ht="15" customHeight="1" x14ac:dyDescent="0.2">
      <c r="A18" s="387"/>
      <c r="B18" s="389"/>
      <c r="C18" s="391"/>
      <c r="D18" s="395"/>
      <c r="E18" s="29">
        <v>0.2</v>
      </c>
      <c r="F18" s="29">
        <f>'ENCARGOS SOCIAIS'!$F$23/100</f>
        <v>0</v>
      </c>
      <c r="G18" s="402"/>
      <c r="H18" s="29">
        <f>CITL!$B$18</f>
        <v>0</v>
      </c>
      <c r="I18" s="395"/>
      <c r="J18" s="17"/>
      <c r="K18" s="9"/>
      <c r="L18" s="9"/>
      <c r="M18" s="9"/>
      <c r="N18" s="9"/>
      <c r="O18" s="9"/>
      <c r="P18" s="9"/>
      <c r="Q18" s="16"/>
      <c r="R18" s="8"/>
    </row>
    <row r="19" spans="1:18" ht="30" customHeight="1" x14ac:dyDescent="0.2">
      <c r="A19" s="25">
        <v>1</v>
      </c>
      <c r="B19" s="39" t="str">
        <f>'VALOR DO POSTO'!B16</f>
        <v>Porteiro (CBO 5174-10) - 44h</v>
      </c>
      <c r="C19" s="45">
        <f>'VALOR DO POSTO'!C16</f>
        <v>0</v>
      </c>
      <c r="D19" s="45">
        <f>($C$19/($C$11*5))*2</f>
        <v>0</v>
      </c>
      <c r="E19" s="45">
        <f t="shared" ref="E19" si="4">D19*$E$18</f>
        <v>0</v>
      </c>
      <c r="F19" s="46">
        <f t="shared" ref="F19" si="5">(D19+E19)*$F$14</f>
        <v>0</v>
      </c>
      <c r="G19" s="46">
        <f t="shared" ref="G19" si="6">D19+E19+F19</f>
        <v>0</v>
      </c>
      <c r="H19" s="46">
        <f t="shared" ref="H19" si="7">G19*$H$14</f>
        <v>0</v>
      </c>
      <c r="I19" s="105">
        <f t="shared" ref="I19" si="8">ROUND((G19+H19),2)</f>
        <v>0</v>
      </c>
      <c r="J19" s="17"/>
      <c r="K19" s="67"/>
      <c r="L19" s="67"/>
      <c r="M19" s="67"/>
      <c r="N19" s="67"/>
      <c r="O19" s="67"/>
      <c r="P19" s="67"/>
      <c r="Q19" s="16"/>
      <c r="R19" s="8"/>
    </row>
    <row r="20" spans="1:18" ht="30" customHeight="1" thickBot="1" x14ac:dyDescent="0.3">
      <c r="A20" s="407" t="s">
        <v>121</v>
      </c>
      <c r="B20" s="407"/>
      <c r="C20" s="407"/>
      <c r="D20" s="407"/>
      <c r="E20" s="407"/>
      <c r="F20" s="407"/>
      <c r="G20" s="407"/>
      <c r="H20" s="407"/>
      <c r="I20" s="407"/>
      <c r="J20" s="17"/>
      <c r="K20" s="9"/>
      <c r="L20" s="9"/>
      <c r="M20" s="9"/>
      <c r="N20" s="9"/>
      <c r="O20" s="9"/>
      <c r="P20" s="9"/>
      <c r="Q20" s="16"/>
      <c r="R20" s="8"/>
    </row>
    <row r="21" spans="1:18" ht="50.1" customHeight="1" thickTop="1" x14ac:dyDescent="0.2">
      <c r="A21" s="386" t="s">
        <v>11</v>
      </c>
      <c r="B21" s="388" t="s">
        <v>19</v>
      </c>
      <c r="C21" s="390" t="s">
        <v>16</v>
      </c>
      <c r="D21" s="382" t="s">
        <v>128</v>
      </c>
      <c r="E21" s="204" t="s">
        <v>20</v>
      </c>
      <c r="F21" s="204" t="s">
        <v>17</v>
      </c>
      <c r="G21" s="392" t="s">
        <v>13</v>
      </c>
      <c r="H21" s="141" t="s">
        <v>52</v>
      </c>
      <c r="I21" s="382" t="s">
        <v>126</v>
      </c>
      <c r="J21" s="17"/>
      <c r="K21" s="9"/>
      <c r="L21" s="9"/>
      <c r="M21" s="9"/>
      <c r="N21" s="9"/>
      <c r="O21" s="9"/>
      <c r="P21" s="9"/>
      <c r="Q21" s="16"/>
      <c r="R21" s="8"/>
    </row>
    <row r="22" spans="1:18" ht="15" customHeight="1" x14ac:dyDescent="0.2">
      <c r="A22" s="387"/>
      <c r="B22" s="389"/>
      <c r="C22" s="391"/>
      <c r="D22" s="383"/>
      <c r="E22" s="29">
        <v>0.2</v>
      </c>
      <c r="F22" s="29">
        <f>'ENCARGOS SOCIAIS'!$F$23/100</f>
        <v>0</v>
      </c>
      <c r="G22" s="393"/>
      <c r="H22" s="29">
        <f>CITL!$B$18</f>
        <v>0</v>
      </c>
      <c r="I22" s="383"/>
      <c r="J22" s="17"/>
      <c r="K22" s="9"/>
      <c r="L22" s="9"/>
      <c r="M22" s="9"/>
      <c r="N22" s="9"/>
      <c r="O22" s="9"/>
      <c r="P22" s="9"/>
      <c r="Q22" s="16"/>
      <c r="R22" s="8"/>
    </row>
    <row r="23" spans="1:18" ht="25.5" customHeight="1" x14ac:dyDescent="0.2">
      <c r="A23" s="25">
        <v>1</v>
      </c>
      <c r="B23" s="39" t="str">
        <f>'VALOR DO POSTO'!B16</f>
        <v>Porteiro (CBO 5174-10) - 44h</v>
      </c>
      <c r="C23" s="45">
        <f>'VALOR DO POSTO'!C16</f>
        <v>0</v>
      </c>
      <c r="D23" s="45">
        <f>(($C$23/($C$11*5))*1.5)+(($C$23/($C$11*5))*0.2*1.1428571)</f>
        <v>0</v>
      </c>
      <c r="E23" s="45">
        <f t="shared" ref="E23" si="9">D23*$E$22</f>
        <v>0</v>
      </c>
      <c r="F23" s="46">
        <f t="shared" ref="F23" si="10">(D23+E23)*$F$14</f>
        <v>0</v>
      </c>
      <c r="G23" s="46">
        <f t="shared" ref="G23" si="11">D23+E23+F23</f>
        <v>0</v>
      </c>
      <c r="H23" s="46">
        <f t="shared" ref="H23" si="12">G23*$H$14</f>
        <v>0</v>
      </c>
      <c r="I23" s="105">
        <f t="shared" ref="I23" si="13">ROUND((G23+H23),2)</f>
        <v>0</v>
      </c>
      <c r="J23" s="17"/>
      <c r="K23" s="67"/>
      <c r="L23" s="67"/>
      <c r="M23" s="67"/>
      <c r="N23" s="67"/>
      <c r="O23" s="67"/>
      <c r="P23" s="67"/>
      <c r="Q23" s="16"/>
      <c r="R23" s="8"/>
    </row>
    <row r="24" spans="1:18" ht="30" customHeight="1" thickBot="1" x14ac:dyDescent="0.3">
      <c r="A24" s="407" t="s">
        <v>119</v>
      </c>
      <c r="B24" s="407"/>
      <c r="C24" s="407"/>
      <c r="D24" s="407"/>
      <c r="E24" s="407"/>
      <c r="F24" s="407"/>
      <c r="G24" s="407"/>
      <c r="H24" s="407"/>
      <c r="I24" s="407"/>
      <c r="J24" s="17"/>
      <c r="K24" s="24"/>
      <c r="L24" s="24"/>
      <c r="M24" s="24"/>
      <c r="N24" s="24"/>
      <c r="O24" s="24"/>
      <c r="P24" s="24"/>
      <c r="Q24" s="16"/>
      <c r="R24" s="8"/>
    </row>
    <row r="25" spans="1:18" ht="50.1" customHeight="1" thickTop="1" x14ac:dyDescent="0.2">
      <c r="A25" s="386" t="s">
        <v>11</v>
      </c>
      <c r="B25" s="388" t="s">
        <v>19</v>
      </c>
      <c r="C25" s="390" t="s">
        <v>16</v>
      </c>
      <c r="D25" s="382" t="s">
        <v>129</v>
      </c>
      <c r="E25" s="204" t="s">
        <v>20</v>
      </c>
      <c r="F25" s="204" t="s">
        <v>17</v>
      </c>
      <c r="G25" s="392" t="s">
        <v>13</v>
      </c>
      <c r="H25" s="142" t="s">
        <v>120</v>
      </c>
      <c r="I25" s="382" t="s">
        <v>127</v>
      </c>
      <c r="J25" s="17"/>
      <c r="K25" s="24"/>
      <c r="L25" s="24"/>
      <c r="M25" s="24"/>
      <c r="N25" s="24"/>
      <c r="O25" s="24"/>
      <c r="P25" s="24"/>
      <c r="Q25" s="16"/>
      <c r="R25" s="8"/>
    </row>
    <row r="26" spans="1:18" ht="15" customHeight="1" x14ac:dyDescent="0.2">
      <c r="A26" s="387"/>
      <c r="B26" s="389"/>
      <c r="C26" s="391"/>
      <c r="D26" s="383"/>
      <c r="E26" s="29">
        <v>0.2</v>
      </c>
      <c r="F26" s="29">
        <f>'ENCARGOS SOCIAIS'!$F$23/100</f>
        <v>0</v>
      </c>
      <c r="G26" s="393"/>
      <c r="H26" s="29">
        <f>CITL!$B$18</f>
        <v>0</v>
      </c>
      <c r="I26" s="383"/>
      <c r="J26" s="17"/>
      <c r="K26" s="24"/>
      <c r="L26" s="24"/>
      <c r="M26" s="24"/>
      <c r="N26" s="24"/>
      <c r="O26" s="24"/>
      <c r="P26" s="24"/>
      <c r="Q26" s="16"/>
      <c r="R26" s="8"/>
    </row>
    <row r="27" spans="1:18" ht="25.5" customHeight="1" x14ac:dyDescent="0.2">
      <c r="A27" s="25">
        <v>1</v>
      </c>
      <c r="B27" s="39" t="str">
        <f>'VALOR DO POSTO'!B16</f>
        <v>Porteiro (CBO 5174-10) - 44h</v>
      </c>
      <c r="C27" s="45">
        <f>'VALOR DO POSTO'!C16</f>
        <v>0</v>
      </c>
      <c r="D27" s="45">
        <f>(($C$27/($C$11*5))*2)+(($C$27/($C$11*5))*0.2*1.1428571)</f>
        <v>0</v>
      </c>
      <c r="E27" s="45">
        <f t="shared" ref="E27" si="14">D27*$E$26</f>
        <v>0</v>
      </c>
      <c r="F27" s="46">
        <f t="shared" ref="F27" si="15">(D27+E27)*$F$14</f>
        <v>0</v>
      </c>
      <c r="G27" s="46">
        <f t="shared" ref="G27" si="16">D27+E27+F27</f>
        <v>0</v>
      </c>
      <c r="H27" s="46">
        <f t="shared" ref="H27" si="17">G27*$H$14</f>
        <v>0</v>
      </c>
      <c r="I27" s="105">
        <f t="shared" ref="I27" si="18">ROUND((G27+H27),2)</f>
        <v>0</v>
      </c>
      <c r="J27" s="17"/>
      <c r="K27" s="67"/>
      <c r="L27" s="32"/>
      <c r="M27" s="67"/>
      <c r="N27" s="67"/>
      <c r="O27" s="67"/>
      <c r="P27" s="67"/>
      <c r="Q27" s="16"/>
      <c r="R27" s="8"/>
    </row>
    <row r="28" spans="1:18" ht="30" customHeight="1" thickBot="1" x14ac:dyDescent="0.3">
      <c r="A28" s="430" t="s">
        <v>131</v>
      </c>
      <c r="B28" s="430"/>
      <c r="C28" s="430"/>
      <c r="D28" s="430"/>
      <c r="E28" s="430"/>
      <c r="F28" s="430"/>
      <c r="G28" s="430"/>
      <c r="H28" s="430"/>
      <c r="I28" s="430"/>
      <c r="J28" s="426"/>
      <c r="K28" s="426"/>
      <c r="L28" s="426"/>
      <c r="M28" s="426"/>
      <c r="N28" s="426"/>
      <c r="O28" s="426"/>
      <c r="P28" s="426"/>
      <c r="Q28" s="426"/>
      <c r="R28" s="8"/>
    </row>
    <row r="29" spans="1:18" ht="15" customHeight="1" thickTop="1" x14ac:dyDescent="0.2">
      <c r="A29" s="72"/>
      <c r="B29" s="72"/>
      <c r="C29" s="72"/>
      <c r="D29" s="72"/>
      <c r="E29" s="72"/>
      <c r="F29" s="72"/>
      <c r="G29" s="72"/>
      <c r="H29" s="72"/>
      <c r="I29" s="72"/>
      <c r="J29" s="31"/>
      <c r="K29" s="31"/>
      <c r="L29" s="31"/>
      <c r="M29" s="31"/>
      <c r="N29" s="31"/>
      <c r="O29" s="31"/>
      <c r="P29" s="31"/>
      <c r="Q29" s="31"/>
      <c r="R29" s="8"/>
    </row>
    <row r="30" spans="1:18" ht="15" customHeight="1" x14ac:dyDescent="0.2">
      <c r="A30" s="62"/>
      <c r="B30" s="205"/>
      <c r="C30" s="431" t="s">
        <v>132</v>
      </c>
      <c r="D30" s="431"/>
      <c r="E30" s="431"/>
      <c r="F30" s="28"/>
      <c r="G30" s="431" t="s">
        <v>139</v>
      </c>
      <c r="H30" s="431"/>
      <c r="I30" s="431"/>
      <c r="J30" s="15"/>
      <c r="K30" s="15"/>
      <c r="L30" s="15"/>
      <c r="M30" s="15"/>
      <c r="N30" s="15"/>
      <c r="O30" s="15"/>
      <c r="P30" s="15"/>
      <c r="Q30" s="15"/>
      <c r="R30" s="8"/>
    </row>
    <row r="31" spans="1:18" ht="50.1" customHeight="1" x14ac:dyDescent="0.2">
      <c r="A31" s="432" t="s">
        <v>11</v>
      </c>
      <c r="B31" s="405" t="s">
        <v>19</v>
      </c>
      <c r="C31" s="73" t="s">
        <v>150</v>
      </c>
      <c r="D31" s="73" t="s">
        <v>52</v>
      </c>
      <c r="E31" s="405" t="s">
        <v>134</v>
      </c>
      <c r="F31" s="41"/>
      <c r="G31" s="73" t="s">
        <v>133</v>
      </c>
      <c r="H31" s="73" t="s">
        <v>52</v>
      </c>
      <c r="I31" s="405" t="s">
        <v>135</v>
      </c>
      <c r="J31" s="15"/>
      <c r="K31" s="15"/>
      <c r="L31" s="15"/>
      <c r="M31" s="15"/>
      <c r="N31" s="15"/>
      <c r="O31" s="15"/>
      <c r="P31" s="15"/>
      <c r="Q31" s="15"/>
      <c r="R31" s="8"/>
    </row>
    <row r="32" spans="1:18" ht="15" customHeight="1" x14ac:dyDescent="0.2">
      <c r="A32" s="433"/>
      <c r="B32" s="391"/>
      <c r="C32" s="208">
        <f>'VALOR DO POSTO'!H14*'VALOR DO POSTO'!I14</f>
        <v>0</v>
      </c>
      <c r="D32" s="63">
        <f>CITL!$B$18</f>
        <v>0</v>
      </c>
      <c r="E32" s="391"/>
      <c r="F32" s="71"/>
      <c r="G32" s="209">
        <f>'VALOR DO POSTO'!F14</f>
        <v>0</v>
      </c>
      <c r="H32" s="63">
        <f>CITL!$B$18</f>
        <v>0</v>
      </c>
      <c r="I32" s="391"/>
      <c r="J32" s="15"/>
      <c r="K32" s="15"/>
      <c r="L32" s="15"/>
      <c r="M32" s="15"/>
      <c r="N32" s="15"/>
      <c r="O32" s="15"/>
      <c r="P32" s="15"/>
      <c r="Q32" s="15"/>
      <c r="R32" s="8"/>
    </row>
    <row r="33" spans="1:21" ht="25.5" customHeight="1" x14ac:dyDescent="0.2">
      <c r="A33" s="25">
        <v>1</v>
      </c>
      <c r="B33" s="39" t="str">
        <f>'VALOR DO POSTO'!B16</f>
        <v>Porteiro (CBO 5174-10) - 44h</v>
      </c>
      <c r="C33" s="64">
        <f>$C$32</f>
        <v>0</v>
      </c>
      <c r="D33" s="46">
        <f>C33*$D$32</f>
        <v>0</v>
      </c>
      <c r="E33" s="105">
        <f t="shared" ref="E33" si="19">ROUND((C33+D33),2)</f>
        <v>0</v>
      </c>
      <c r="F33" s="65"/>
      <c r="G33" s="64">
        <f>$G$32</f>
        <v>0</v>
      </c>
      <c r="H33" s="46">
        <f>G33*$H$32</f>
        <v>0</v>
      </c>
      <c r="I33" s="105">
        <f t="shared" ref="I33" si="20">ROUND((G33+H33),2)</f>
        <v>0</v>
      </c>
      <c r="J33" s="68"/>
      <c r="K33" s="68"/>
      <c r="L33" s="68"/>
      <c r="M33" s="68"/>
      <c r="N33" s="68"/>
      <c r="O33" s="68"/>
      <c r="P33" s="68"/>
      <c r="Q33" s="68"/>
      <c r="R33" s="8"/>
    </row>
    <row r="34" spans="1:21" s="207" customFormat="1" ht="30" customHeight="1" thickBot="1" x14ac:dyDescent="0.3">
      <c r="A34" s="384" t="s">
        <v>200</v>
      </c>
      <c r="B34" s="384"/>
      <c r="C34" s="384"/>
      <c r="D34" s="384"/>
      <c r="E34" s="384"/>
      <c r="F34" s="384"/>
      <c r="G34" s="384"/>
      <c r="H34" s="384"/>
      <c r="I34" s="384"/>
      <c r="J34" s="385"/>
      <c r="K34" s="385"/>
      <c r="L34" s="385"/>
      <c r="M34" s="385"/>
      <c r="N34" s="385"/>
      <c r="O34" s="385"/>
      <c r="P34" s="385"/>
      <c r="Q34" s="385"/>
      <c r="R34" s="206"/>
    </row>
    <row r="35" spans="1:21" ht="15" customHeight="1" thickTop="1" x14ac:dyDescent="0.2">
      <c r="A35" s="59"/>
      <c r="B35" s="427"/>
      <c r="C35" s="427"/>
      <c r="D35" s="427"/>
      <c r="E35" s="427"/>
      <c r="F35" s="427"/>
      <c r="G35" s="427"/>
      <c r="H35" s="427"/>
      <c r="I35" s="427"/>
      <c r="J35" s="11"/>
      <c r="K35" s="11"/>
      <c r="L35" s="11"/>
      <c r="M35" s="11"/>
      <c r="N35" s="11"/>
      <c r="O35" s="11"/>
      <c r="P35" s="11"/>
      <c r="Q35" s="11"/>
      <c r="R35" s="10"/>
    </row>
    <row r="36" spans="1:21" s="134" customFormat="1" ht="15" customHeight="1" x14ac:dyDescent="0.2">
      <c r="A36" s="34"/>
      <c r="B36" s="22" t="s">
        <v>194</v>
      </c>
      <c r="C36" s="200">
        <f>'ENCARGOS SOCIAIS'!F23</f>
        <v>0</v>
      </c>
      <c r="D36" s="22" t="s">
        <v>195</v>
      </c>
      <c r="E36" s="199"/>
      <c r="F36" s="199"/>
      <c r="G36" s="199"/>
      <c r="H36" s="199"/>
      <c r="I36" s="199"/>
      <c r="J36" s="132"/>
      <c r="K36" s="428"/>
      <c r="L36" s="428"/>
      <c r="M36" s="428"/>
      <c r="N36" s="428"/>
      <c r="O36" s="428"/>
      <c r="P36" s="428"/>
      <c r="Q36" s="428"/>
      <c r="R36" s="429"/>
      <c r="S36" s="133"/>
    </row>
    <row r="37" spans="1:21" ht="15" customHeight="1" x14ac:dyDescent="0.2">
      <c r="A37" s="59"/>
      <c r="B37" s="423" t="s">
        <v>164</v>
      </c>
      <c r="C37" s="423"/>
      <c r="D37" s="423"/>
      <c r="E37" s="423"/>
      <c r="F37" s="423"/>
      <c r="G37" s="423"/>
      <c r="H37" s="423"/>
      <c r="I37" s="423"/>
      <c r="J37" s="11"/>
      <c r="K37" s="11"/>
      <c r="L37" s="11"/>
      <c r="M37" s="11"/>
      <c r="N37" s="11"/>
      <c r="O37" s="11"/>
      <c r="P37" s="11"/>
      <c r="Q37" s="11"/>
      <c r="R37" s="11"/>
      <c r="S37" s="11"/>
    </row>
    <row r="38" spans="1:21" ht="15" customHeight="1" x14ac:dyDescent="0.2">
      <c r="A38" s="59"/>
      <c r="B38" s="423" t="s">
        <v>199</v>
      </c>
      <c r="C38" s="423"/>
      <c r="D38" s="423"/>
      <c r="E38" s="423"/>
      <c r="F38" s="423"/>
      <c r="G38" s="423"/>
      <c r="H38" s="423"/>
      <c r="I38" s="423"/>
      <c r="J38" s="11"/>
      <c r="K38" s="11"/>
      <c r="L38" s="11"/>
      <c r="M38" s="11"/>
      <c r="N38" s="11"/>
      <c r="O38" s="11"/>
      <c r="P38" s="11"/>
      <c r="Q38" s="11"/>
      <c r="R38" s="11"/>
      <c r="S38" s="11"/>
    </row>
    <row r="39" spans="1:21" ht="15" customHeight="1" x14ac:dyDescent="0.2">
      <c r="A39" s="59"/>
      <c r="B39" s="423" t="s">
        <v>198</v>
      </c>
      <c r="C39" s="423"/>
      <c r="D39" s="423"/>
      <c r="E39" s="423"/>
      <c r="F39" s="423"/>
      <c r="G39" s="423"/>
      <c r="H39" s="423"/>
      <c r="I39" s="423"/>
      <c r="R39" s="11"/>
      <c r="S39" s="11"/>
      <c r="T39" s="12"/>
      <c r="U39" s="13"/>
    </row>
    <row r="40" spans="1:21" ht="15" customHeight="1" x14ac:dyDescent="0.2">
      <c r="A40" s="59"/>
      <c r="B40" s="424" t="s">
        <v>130</v>
      </c>
      <c r="C40" s="424"/>
      <c r="D40" s="424"/>
      <c r="E40" s="424"/>
      <c r="F40" s="424"/>
      <c r="G40" s="424"/>
      <c r="H40" s="424"/>
      <c r="I40" s="424"/>
      <c r="R40" s="11"/>
      <c r="S40" s="11"/>
      <c r="T40" s="12"/>
      <c r="U40" s="13"/>
    </row>
    <row r="41" spans="1:21" x14ac:dyDescent="0.2">
      <c r="B41" s="40"/>
      <c r="C41" s="11"/>
      <c r="D41" s="11"/>
      <c r="E41" s="11"/>
      <c r="F41" s="11"/>
      <c r="G41" s="11"/>
      <c r="H41" s="11"/>
      <c r="I41" s="11"/>
      <c r="S41" s="11"/>
      <c r="T41" s="12"/>
      <c r="U41" s="13"/>
    </row>
    <row r="42" spans="1:21" x14ac:dyDescent="0.2">
      <c r="B42" s="40"/>
      <c r="C42" s="11"/>
      <c r="D42" s="11"/>
      <c r="E42" s="11"/>
      <c r="F42" s="11"/>
      <c r="G42" s="11"/>
      <c r="H42" s="11"/>
      <c r="I42" s="11"/>
    </row>
    <row r="43" spans="1:21" x14ac:dyDescent="0.2">
      <c r="B43" s="40"/>
      <c r="C43" s="11"/>
      <c r="D43" s="11"/>
      <c r="E43" s="11"/>
      <c r="F43" s="11"/>
      <c r="G43" s="11"/>
      <c r="H43" s="11"/>
      <c r="I43" s="11"/>
      <c r="T43" s="12"/>
      <c r="U43" s="12"/>
    </row>
    <row r="51" spans="2:16" x14ac:dyDescent="0.2">
      <c r="J51" s="14"/>
      <c r="K51" s="14"/>
      <c r="L51" s="14"/>
      <c r="M51" s="14"/>
      <c r="N51" s="14"/>
      <c r="O51" s="14"/>
      <c r="P51" s="14"/>
    </row>
    <row r="56" spans="2:16" x14ac:dyDescent="0.2">
      <c r="H56" s="14"/>
      <c r="I56" s="14"/>
    </row>
    <row r="58" spans="2:16" x14ac:dyDescent="0.2">
      <c r="B58" s="43"/>
      <c r="C58" s="14"/>
      <c r="D58" s="14"/>
      <c r="E58" s="14"/>
      <c r="F58" s="14"/>
      <c r="G58" s="14"/>
    </row>
  </sheetData>
  <sheetProtection password="DAE3" sheet="1" objects="1" scenarios="1" selectLockedCells="1"/>
  <mergeCells count="53">
    <mergeCell ref="B39:I39"/>
    <mergeCell ref="B40:I40"/>
    <mergeCell ref="C10:D10"/>
    <mergeCell ref="A12:I12"/>
    <mergeCell ref="J28:Q28"/>
    <mergeCell ref="B37:I37"/>
    <mergeCell ref="B35:I35"/>
    <mergeCell ref="B38:I38"/>
    <mergeCell ref="K36:R36"/>
    <mergeCell ref="A28:I28"/>
    <mergeCell ref="C30:E30"/>
    <mergeCell ref="G30:I30"/>
    <mergeCell ref="B31:B32"/>
    <mergeCell ref="A31:A32"/>
    <mergeCell ref="I31:I32"/>
    <mergeCell ref="E31:E32"/>
    <mergeCell ref="A24:I24"/>
    <mergeCell ref="A7:I7"/>
    <mergeCell ref="A8:I8"/>
    <mergeCell ref="C11:D11"/>
    <mergeCell ref="A1:I1"/>
    <mergeCell ref="A2:I2"/>
    <mergeCell ref="A3:I3"/>
    <mergeCell ref="A5:I5"/>
    <mergeCell ref="A6:I6"/>
    <mergeCell ref="A20:I20"/>
    <mergeCell ref="A21:A22"/>
    <mergeCell ref="B21:B22"/>
    <mergeCell ref="C21:C22"/>
    <mergeCell ref="D21:D22"/>
    <mergeCell ref="G21:G22"/>
    <mergeCell ref="I21:I22"/>
    <mergeCell ref="I13:I14"/>
    <mergeCell ref="A16:I16"/>
    <mergeCell ref="A17:A18"/>
    <mergeCell ref="B17:B18"/>
    <mergeCell ref="C17:C18"/>
    <mergeCell ref="D17:D18"/>
    <mergeCell ref="G17:G18"/>
    <mergeCell ref="I17:I18"/>
    <mergeCell ref="A13:A14"/>
    <mergeCell ref="B13:B14"/>
    <mergeCell ref="C13:C14"/>
    <mergeCell ref="D13:D14"/>
    <mergeCell ref="G13:G14"/>
    <mergeCell ref="I25:I26"/>
    <mergeCell ref="A34:I34"/>
    <mergeCell ref="J34:Q34"/>
    <mergeCell ref="A25:A26"/>
    <mergeCell ref="B25:B26"/>
    <mergeCell ref="C25:C26"/>
    <mergeCell ref="D25:D26"/>
    <mergeCell ref="G25:G26"/>
  </mergeCells>
  <dataValidations disablePrompts="1" count="1">
    <dataValidation allowBlank="1" showInputMessage="1" showErrorMessage="1" errorTitle="Pare !!!" error="Pare !!!" sqref="U43"/>
  </dataValidations>
  <printOptions horizontalCentered="1"/>
  <pageMargins left="0.11811023622047245" right="0.11811023622047245" top="0.76" bottom="0.26" header="0.2" footer="7.874015748031496E-2"/>
  <pageSetup paperSize="9" scale="67" orientation="portrait" r:id="rId1"/>
  <headerFooter>
    <oddHeader>&amp;C&amp;G&amp;R&amp;8&amp;P</oddHeader>
    <oddFooter>&amp;L&amp;G
&amp;"Arial,Negrito"&amp;8&amp;K00-032SCCAT/CFIC/SECFC</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view="pageBreakPreview" zoomScaleNormal="100" zoomScaleSheetLayoutView="100" workbookViewId="0">
      <selection activeCell="C13" sqref="C13"/>
    </sheetView>
  </sheetViews>
  <sheetFormatPr defaultColWidth="11.42578125" defaultRowHeight="12.75" x14ac:dyDescent="0.2"/>
  <cols>
    <col min="1" max="1" width="14.7109375" style="7" customWidth="1"/>
    <col min="2" max="2" width="24.85546875" style="42" customWidth="1"/>
    <col min="3" max="3" width="14.7109375" style="7" customWidth="1"/>
    <col min="4" max="4" width="59.28515625" style="7" bestFit="1" customWidth="1"/>
    <col min="5" max="5" width="14.7109375" style="7" customWidth="1"/>
    <col min="6" max="6" width="14.140625" style="7" customWidth="1"/>
    <col min="7" max="10" width="17.140625" style="7" customWidth="1"/>
    <col min="11" max="11" width="19.85546875" style="7" customWidth="1"/>
    <col min="12" max="12" width="17.140625" style="7" customWidth="1"/>
    <col min="13" max="13" width="34.28515625" style="7" customWidth="1"/>
    <col min="14" max="14" width="17.7109375" style="7" customWidth="1"/>
    <col min="15" max="15" width="13.42578125" style="7" customWidth="1"/>
    <col min="16" max="17" width="11.42578125" style="7" customWidth="1"/>
    <col min="18" max="18" width="16.5703125" style="7" customWidth="1"/>
    <col min="19" max="16384" width="11.42578125" style="7"/>
  </cols>
  <sheetData>
    <row r="1" spans="1:5" ht="18" x14ac:dyDescent="0.25">
      <c r="A1" s="414" t="str">
        <f>'VALOR DO POSTO'!A1:S1</f>
        <v>TRIBUNAL REGIONAL ELEITORAL DO PARANÁ</v>
      </c>
      <c r="B1" s="414"/>
      <c r="C1" s="414"/>
      <c r="D1" s="414"/>
      <c r="E1" s="414"/>
    </row>
    <row r="2" spans="1:5" ht="15" customHeight="1" x14ac:dyDescent="0.2">
      <c r="A2" s="415" t="str">
        <f>'VALOR DO POSTO'!A2:S2</f>
        <v>Planilha de Custos e Formação de Preços - BASE PROPOSTA LICITANTE</v>
      </c>
      <c r="B2" s="415"/>
      <c r="C2" s="415"/>
      <c r="D2" s="415"/>
      <c r="E2" s="415"/>
    </row>
    <row r="3" spans="1:5" ht="15" customHeight="1" x14ac:dyDescent="0.2">
      <c r="A3" s="416" t="str">
        <f>'VALOR DO POSTO'!A3:S3</f>
        <v>Posto de Trabalho - Serviços de Portaria</v>
      </c>
      <c r="B3" s="416"/>
      <c r="C3" s="416"/>
      <c r="D3" s="416"/>
      <c r="E3" s="416"/>
    </row>
    <row r="4" spans="1:5" ht="15" customHeight="1" x14ac:dyDescent="0.2">
      <c r="A4" s="219"/>
      <c r="B4" s="41"/>
      <c r="C4" s="219"/>
      <c r="D4" s="257"/>
      <c r="E4" s="219"/>
    </row>
    <row r="5" spans="1:5" ht="15" customHeight="1" x14ac:dyDescent="0.2">
      <c r="A5" s="417" t="str">
        <f>'VALOR DO POSTO'!A8:S8</f>
        <v>Nome empresarial</v>
      </c>
      <c r="B5" s="418"/>
      <c r="C5" s="418"/>
      <c r="D5" s="418"/>
      <c r="E5" s="419"/>
    </row>
    <row r="6" spans="1:5" ht="15" customHeight="1" x14ac:dyDescent="0.2">
      <c r="A6" s="420" t="str">
        <f>'VALOR DO POSTO'!A9:S9</f>
        <v>CNPJ</v>
      </c>
      <c r="B6" s="421"/>
      <c r="C6" s="421"/>
      <c r="D6" s="421"/>
      <c r="E6" s="422"/>
    </row>
    <row r="7" spans="1:5" ht="15" customHeight="1" thickBot="1" x14ac:dyDescent="0.25">
      <c r="A7" s="408"/>
      <c r="B7" s="408"/>
      <c r="C7" s="408"/>
      <c r="D7" s="408"/>
      <c r="E7" s="408"/>
    </row>
    <row r="8" spans="1:5" s="134" customFormat="1" ht="25.5" customHeight="1" thickBot="1" x14ac:dyDescent="0.25">
      <c r="A8" s="409" t="s">
        <v>211</v>
      </c>
      <c r="B8" s="410"/>
      <c r="C8" s="410"/>
      <c r="D8" s="410"/>
      <c r="E8" s="411"/>
    </row>
    <row r="9" spans="1:5" ht="15" customHeight="1" x14ac:dyDescent="0.2">
      <c r="A9" s="59"/>
      <c r="B9" s="60"/>
      <c r="C9" s="59"/>
      <c r="D9" s="59"/>
      <c r="E9" s="59"/>
    </row>
    <row r="10" spans="1:5" ht="15" customHeight="1" thickBot="1" x14ac:dyDescent="0.25">
      <c r="A10" s="59"/>
      <c r="B10" s="434" t="s">
        <v>227</v>
      </c>
      <c r="C10" s="434"/>
      <c r="D10" s="434"/>
      <c r="E10" s="59"/>
    </row>
    <row r="11" spans="1:5" ht="15" customHeight="1" thickTop="1" x14ac:dyDescent="0.2">
      <c r="A11" s="59"/>
      <c r="B11" s="60"/>
      <c r="C11" s="59"/>
      <c r="D11" s="59"/>
      <c r="E11" s="59"/>
    </row>
    <row r="12" spans="1:5" s="227" customFormat="1" ht="15" customHeight="1" x14ac:dyDescent="0.2">
      <c r="A12" s="228"/>
      <c r="B12" s="230" t="s">
        <v>212</v>
      </c>
      <c r="C12" s="265">
        <v>0</v>
      </c>
      <c r="D12" s="256"/>
      <c r="E12" s="228"/>
    </row>
    <row r="13" spans="1:5" s="227" customFormat="1" ht="15" customHeight="1" x14ac:dyDescent="0.2">
      <c r="A13" s="228"/>
      <c r="B13" s="230" t="s">
        <v>213</v>
      </c>
      <c r="C13" s="265">
        <v>0</v>
      </c>
      <c r="D13" s="256"/>
      <c r="E13" s="228"/>
    </row>
    <row r="14" spans="1:5" s="227" customFormat="1" ht="15" customHeight="1" x14ac:dyDescent="0.2">
      <c r="A14" s="228"/>
      <c r="B14" s="228"/>
      <c r="C14" s="228"/>
      <c r="D14" s="22"/>
      <c r="E14" s="228"/>
    </row>
    <row r="15" spans="1:5" s="227" customFormat="1" ht="15" customHeight="1" x14ac:dyDescent="0.2">
      <c r="A15" s="228"/>
      <c r="B15" s="229" t="s">
        <v>214</v>
      </c>
      <c r="C15" s="131">
        <f>ROUND(('VALOR DO POSTO'!C16/30*C12),2)</f>
        <v>0</v>
      </c>
      <c r="D15" s="259" t="s">
        <v>230</v>
      </c>
      <c r="E15" s="228"/>
    </row>
    <row r="16" spans="1:5" s="227" customFormat="1" ht="15" customHeight="1" x14ac:dyDescent="0.2">
      <c r="A16" s="228"/>
      <c r="B16" s="229" t="s">
        <v>218</v>
      </c>
      <c r="C16" s="131">
        <f>ROUND((('ENCARGOS SOCIAIS'!F23*C15)/100),2)</f>
        <v>0</v>
      </c>
      <c r="D16" s="259" t="s">
        <v>231</v>
      </c>
      <c r="E16" s="228"/>
    </row>
    <row r="17" spans="1:17" s="227" customFormat="1" ht="15" customHeight="1" x14ac:dyDescent="0.2">
      <c r="A17" s="228"/>
      <c r="B17" s="229" t="s">
        <v>215</v>
      </c>
      <c r="C17" s="131">
        <f>'VALOR DO POSTO'!F14*C13</f>
        <v>0</v>
      </c>
      <c r="D17" s="259" t="s">
        <v>224</v>
      </c>
      <c r="E17" s="228"/>
    </row>
    <row r="18" spans="1:17" s="227" customFormat="1" ht="15" customHeight="1" x14ac:dyDescent="0.2">
      <c r="A18" s="228"/>
      <c r="B18" s="229" t="s">
        <v>216</v>
      </c>
      <c r="C18" s="131">
        <f>'VALOR DO POSTO'!H14*'VALOR DO POSTO'!I14*FISCALIZAÇÃO!C13</f>
        <v>0</v>
      </c>
      <c r="D18" s="259" t="s">
        <v>228</v>
      </c>
      <c r="E18" s="228"/>
    </row>
    <row r="19" spans="1:17" s="227" customFormat="1" ht="15" customHeight="1" x14ac:dyDescent="0.2">
      <c r="A19" s="228"/>
      <c r="B19" s="232" t="s">
        <v>217</v>
      </c>
      <c r="C19" s="231">
        <f>SUM(C15:C18)</f>
        <v>0</v>
      </c>
      <c r="D19" s="263"/>
      <c r="E19" s="228"/>
    </row>
    <row r="20" spans="1:17" s="227" customFormat="1" ht="15" customHeight="1" x14ac:dyDescent="0.2">
      <c r="A20" s="228"/>
      <c r="B20" s="229" t="s">
        <v>219</v>
      </c>
      <c r="C20" s="131">
        <f>ROUND((CITL!B18*FISCALIZAÇÃO!C19),2)</f>
        <v>0</v>
      </c>
      <c r="D20" s="259" t="s">
        <v>225</v>
      </c>
      <c r="E20" s="228"/>
    </row>
    <row r="21" spans="1:17" s="227" customFormat="1" ht="15" customHeight="1" x14ac:dyDescent="0.2">
      <c r="A21" s="228"/>
      <c r="B21" s="232" t="s">
        <v>226</v>
      </c>
      <c r="C21" s="231">
        <f>C19+C20</f>
        <v>0</v>
      </c>
      <c r="D21" s="258"/>
      <c r="E21" s="228"/>
    </row>
    <row r="22" spans="1:17" x14ac:dyDescent="0.2">
      <c r="B22" s="40"/>
      <c r="C22" s="11"/>
      <c r="D22" s="11"/>
      <c r="E22" s="11"/>
      <c r="O22" s="11"/>
      <c r="P22" s="12"/>
      <c r="Q22" s="13"/>
    </row>
    <row r="23" spans="1:17" x14ac:dyDescent="0.2">
      <c r="B23" s="40"/>
      <c r="C23" s="11"/>
      <c r="D23" s="11"/>
      <c r="E23" s="11"/>
    </row>
    <row r="24" spans="1:17" x14ac:dyDescent="0.2">
      <c r="B24" s="40"/>
      <c r="C24" s="11"/>
      <c r="D24" s="11"/>
      <c r="E24" s="11"/>
      <c r="P24" s="12"/>
      <c r="Q24" s="12"/>
    </row>
    <row r="32" spans="1:17" x14ac:dyDescent="0.2">
      <c r="F32" s="14"/>
      <c r="G32" s="14"/>
      <c r="H32" s="14"/>
      <c r="I32" s="14"/>
      <c r="J32" s="14"/>
      <c r="K32" s="14"/>
      <c r="L32" s="14"/>
    </row>
    <row r="39" spans="2:5" x14ac:dyDescent="0.2">
      <c r="B39" s="43"/>
      <c r="C39" s="14"/>
      <c r="D39" s="14"/>
      <c r="E39" s="14"/>
    </row>
  </sheetData>
  <sheetProtection password="DAE3" sheet="1" objects="1" scenarios="1" selectLockedCells="1"/>
  <mergeCells count="8">
    <mergeCell ref="B10:D10"/>
    <mergeCell ref="A8:E8"/>
    <mergeCell ref="A1:E1"/>
    <mergeCell ref="A2:E2"/>
    <mergeCell ref="A3:E3"/>
    <mergeCell ref="A5:E5"/>
    <mergeCell ref="A6:E6"/>
    <mergeCell ref="A7:E7"/>
  </mergeCells>
  <dataValidations count="1">
    <dataValidation allowBlank="1" showInputMessage="1" showErrorMessage="1" errorTitle="Pare !!!" error="Pare !!!" sqref="Q24"/>
  </dataValidations>
  <printOptions horizontalCentered="1"/>
  <pageMargins left="0.53" right="0.52" top="0.94" bottom="0.26" header="0.2" footer="7.874015748031496E-2"/>
  <pageSetup paperSize="9" scale="72" orientation="portrait" r:id="rId1"/>
  <headerFooter>
    <oddHeader>&amp;C&amp;G&amp;R&amp;8&amp;P</oddHeader>
    <oddFooter>&amp;L&amp;G
&amp;"Arial,Negrito"&amp;8&amp;K00-032SCCAT/CFIC/SECFC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7</vt:i4>
      </vt:variant>
    </vt:vector>
  </HeadingPairs>
  <TitlesOfParts>
    <vt:vector size="13" baseType="lpstr">
      <vt:lpstr>VALOR DO POSTO</vt:lpstr>
      <vt:lpstr>ENCARGOS SOCIAIS</vt:lpstr>
      <vt:lpstr>CITL</vt:lpstr>
      <vt:lpstr>INSUMOS</vt:lpstr>
      <vt:lpstr>HORA EXTRA</vt:lpstr>
      <vt:lpstr>FISCALIZAÇÃO</vt:lpstr>
      <vt:lpstr>CITL!Area_de_impressao</vt:lpstr>
      <vt:lpstr>'ENCARGOS SOCIAIS'!Area_de_impressao</vt:lpstr>
      <vt:lpstr>FISCALIZAÇÃO!Area_de_impressao</vt:lpstr>
      <vt:lpstr>'HORA EXTRA'!Area_de_impressao</vt:lpstr>
      <vt:lpstr>INSUMOS!Area_de_impressao</vt:lpstr>
      <vt:lpstr>'VALOR DO POSTO'!Area_de_impressao</vt:lpstr>
      <vt:lpstr>'ENCARGOS SOCIAIS'!Titulos_de_impressao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MARIA CAROLINA</cp:lastModifiedBy>
  <cp:lastPrinted>2021-09-16T00:15:08Z</cp:lastPrinted>
  <dcterms:created xsi:type="dcterms:W3CDTF">2002-06-10T15:51:10Z</dcterms:created>
  <dcterms:modified xsi:type="dcterms:W3CDTF">2021-11-09T14:15:40Z</dcterms:modified>
</cp:coreProperties>
</file>